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ubanet\DavWWWRoot\websites\V1.2\Politikszenarien  Projektionsbericht\13_PD 2025\Datentabelle (ehemals Kernindikatoren)\"/>
    </mc:Choice>
  </mc:AlternateContent>
  <xr:revisionPtr revIDLastSave="0" documentId="13_ncr:1_{370A996F-AB3C-4722-BD5E-A379BE0DDCD4}" xr6:coauthVersionLast="36" xr6:coauthVersionMax="47" xr10:uidLastSave="{00000000-0000-0000-0000-000000000000}"/>
  <bookViews>
    <workbookView xWindow="-105" yWindow="-105" windowWidth="28995" windowHeight="16395" xr2:uid="{00000000-000D-0000-FFFF-FFFF00000000}"/>
  </bookViews>
  <sheets>
    <sheet name="Deckblatt Datentabelle 25" sheetId="2" r:id="rId1"/>
    <sheet name="Datentabelle" sheetId="1" r:id="rId2"/>
  </sheets>
  <definedNames>
    <definedName name="_xlnm._FilterDatabase" localSheetId="1" hidden="1">Datentabelle!$A$1:$AP$227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9" i="1" l="1"/>
  <c r="AM39" i="1"/>
  <c r="AN39" i="1"/>
  <c r="AO39" i="1"/>
  <c r="AP39" i="1"/>
  <c r="N99" i="1"/>
  <c r="AK95" i="1"/>
  <c r="AI95" i="1"/>
  <c r="AH95" i="1"/>
  <c r="AE95" i="1"/>
  <c r="AD95" i="1"/>
  <c r="AC95" i="1"/>
  <c r="AB95" i="1"/>
  <c r="AA95" i="1"/>
  <c r="Z95" i="1"/>
  <c r="Y95" i="1"/>
  <c r="X95" i="1"/>
  <c r="V95" i="1"/>
  <c r="S95" i="1"/>
  <c r="R95" i="1"/>
  <c r="Q95" i="1"/>
  <c r="P95" i="1"/>
  <c r="O95" i="1"/>
  <c r="N95" i="1"/>
  <c r="M95" i="1"/>
  <c r="AH93" i="1"/>
  <c r="AG93" i="1"/>
  <c r="AF93" i="1"/>
  <c r="AD93" i="1"/>
  <c r="AC93" i="1"/>
  <c r="AB93" i="1"/>
  <c r="AA93" i="1"/>
  <c r="W93" i="1"/>
  <c r="V93" i="1"/>
  <c r="U93" i="1"/>
  <c r="T93" i="1"/>
  <c r="R93" i="1"/>
  <c r="Q93" i="1"/>
  <c r="P93" i="1"/>
  <c r="O93" i="1"/>
  <c r="AJ91" i="1"/>
  <c r="AI91" i="1"/>
  <c r="AH91" i="1"/>
  <c r="AG91" i="1"/>
  <c r="AF91" i="1"/>
  <c r="AE91" i="1"/>
  <c r="AD91" i="1"/>
  <c r="AC91" i="1"/>
  <c r="Z91" i="1"/>
  <c r="Y91" i="1"/>
  <c r="X91" i="1"/>
  <c r="W91" i="1"/>
  <c r="V91" i="1"/>
  <c r="U91" i="1"/>
  <c r="T91" i="1"/>
  <c r="S91" i="1"/>
  <c r="R91" i="1"/>
  <c r="Q91" i="1"/>
  <c r="O91" i="1"/>
  <c r="N91" i="1"/>
  <c r="M91" i="1"/>
  <c r="L91" i="1"/>
  <c r="AK87" i="1"/>
  <c r="AJ87" i="1"/>
  <c r="AI87" i="1"/>
  <c r="AH87" i="1"/>
  <c r="AG87" i="1"/>
  <c r="AF87" i="1"/>
  <c r="AE87" i="1"/>
  <c r="AB87" i="1"/>
  <c r="AA87" i="1"/>
  <c r="Y87" i="1"/>
  <c r="X87" i="1"/>
  <c r="W87" i="1"/>
  <c r="V87" i="1"/>
  <c r="U87" i="1"/>
  <c r="T87" i="1"/>
  <c r="S87" i="1"/>
  <c r="Q87" i="1"/>
  <c r="P87" i="1"/>
  <c r="O87" i="1"/>
  <c r="N87" i="1"/>
  <c r="L87" i="1"/>
  <c r="AK85" i="1"/>
  <c r="AJ85" i="1"/>
  <c r="AI85" i="1"/>
  <c r="AH85" i="1"/>
  <c r="AG85" i="1"/>
  <c r="AC85" i="1"/>
  <c r="AB85" i="1"/>
  <c r="Y85" i="1"/>
  <c r="X85" i="1"/>
  <c r="W85" i="1"/>
  <c r="V85" i="1"/>
  <c r="U85" i="1"/>
  <c r="S85" i="1"/>
  <c r="Q85" i="1"/>
  <c r="P85" i="1"/>
  <c r="M85" i="1"/>
  <c r="L85" i="1"/>
  <c r="Z87" i="1"/>
  <c r="T85" i="1"/>
  <c r="AE85" i="1"/>
  <c r="AF85" i="1"/>
  <c r="M87" i="1"/>
  <c r="R87" i="1"/>
  <c r="AC87" i="1"/>
  <c r="AD87" i="1"/>
  <c r="AK91" i="1"/>
  <c r="P91" i="1"/>
  <c r="AA91" i="1"/>
  <c r="AB91" i="1"/>
  <c r="N93" i="1"/>
  <c r="Z93" i="1"/>
  <c r="AI93" i="1"/>
  <c r="W95" i="1"/>
  <c r="AJ95" i="1"/>
  <c r="R99" i="1"/>
  <c r="L95" i="1"/>
  <c r="AH99" i="1"/>
  <c r="AF99" i="1"/>
  <c r="AE99" i="1"/>
  <c r="AD99" i="1"/>
  <c r="AC99" i="1"/>
  <c r="V99" i="1"/>
  <c r="U99" i="1"/>
  <c r="AK45" i="1"/>
  <c r="AJ45" i="1"/>
  <c r="AI45" i="1"/>
  <c r="AH45" i="1"/>
  <c r="AG45" i="1"/>
  <c r="AF45" i="1"/>
  <c r="AE45" i="1"/>
  <c r="AD45" i="1"/>
  <c r="AC45" i="1"/>
  <c r="AB45" i="1"/>
  <c r="AA45" i="1"/>
  <c r="Z45" i="1"/>
  <c r="Y45" i="1"/>
  <c r="X45" i="1"/>
  <c r="W45" i="1"/>
  <c r="V45" i="1"/>
  <c r="U45" i="1"/>
  <c r="T45" i="1"/>
  <c r="S45" i="1"/>
  <c r="R45" i="1"/>
  <c r="Q45" i="1"/>
  <c r="P45" i="1"/>
  <c r="O45" i="1"/>
  <c r="N45" i="1"/>
  <c r="M45" i="1"/>
  <c r="L45" i="1"/>
  <c r="M43" i="1"/>
  <c r="N43" i="1"/>
  <c r="P43" i="1"/>
  <c r="Q43" i="1"/>
  <c r="U43" i="1"/>
  <c r="V43" i="1"/>
  <c r="X43" i="1"/>
  <c r="Y43" i="1"/>
  <c r="AC43" i="1"/>
  <c r="AD43" i="1"/>
  <c r="AF43" i="1"/>
  <c r="AG43" i="1"/>
  <c r="AK43" i="1"/>
  <c r="AK39" i="1"/>
  <c r="AJ39" i="1"/>
  <c r="AI39" i="1"/>
  <c r="AH39" i="1"/>
  <c r="AG39" i="1"/>
  <c r="AF39" i="1"/>
  <c r="AE39" i="1"/>
  <c r="AD39" i="1"/>
  <c r="AC39" i="1"/>
  <c r="AB39" i="1"/>
  <c r="AA39" i="1"/>
  <c r="Z39" i="1"/>
  <c r="Y39" i="1"/>
  <c r="X39" i="1"/>
  <c r="W39" i="1"/>
  <c r="V39" i="1"/>
  <c r="U39" i="1"/>
  <c r="T39" i="1"/>
  <c r="S39" i="1"/>
  <c r="R39" i="1"/>
  <c r="Q39" i="1"/>
  <c r="P39" i="1"/>
  <c r="O39" i="1"/>
  <c r="N39" i="1"/>
  <c r="M39" i="1"/>
  <c r="L39" i="1"/>
  <c r="S99" i="1" l="1"/>
  <c r="W99" i="1"/>
  <c r="AI99" i="1"/>
  <c r="X99" i="1"/>
  <c r="AE90" i="1"/>
  <c r="M99" i="1"/>
  <c r="AK99" i="1"/>
  <c r="Z99" i="1"/>
  <c r="AD90" i="1"/>
  <c r="R90" i="1"/>
  <c r="O99" i="1"/>
  <c r="AA99" i="1"/>
  <c r="P99" i="1"/>
  <c r="O90" i="1"/>
  <c r="W90" i="1"/>
  <c r="Q99" i="1"/>
  <c r="Y99" i="1"/>
  <c r="AG99" i="1"/>
  <c r="U90" i="1"/>
  <c r="AI43" i="1"/>
  <c r="L99" i="1"/>
  <c r="T99" i="1"/>
  <c r="AB99" i="1"/>
  <c r="AJ99" i="1"/>
  <c r="AE43" i="1"/>
  <c r="W43" i="1"/>
  <c r="L98" i="1"/>
  <c r="L97" i="1" s="1"/>
  <c r="S98" i="1"/>
  <c r="S97" i="1" s="1"/>
  <c r="AG98" i="1"/>
  <c r="AG97" i="1" s="1"/>
  <c r="W98" i="1"/>
  <c r="W97" i="1" s="1"/>
  <c r="L43" i="1"/>
  <c r="AH43" i="1"/>
  <c r="Z43" i="1"/>
  <c r="R43" i="1"/>
  <c r="O43" i="1"/>
  <c r="AJ43" i="1"/>
  <c r="AB43" i="1"/>
  <c r="T43" i="1"/>
  <c r="AA43" i="1"/>
  <c r="S43" i="1"/>
  <c r="AI89" i="1"/>
  <c r="W89" i="1"/>
  <c r="V89" i="1"/>
  <c r="X89" i="1"/>
  <c r="AH89" i="1"/>
  <c r="P90" i="1"/>
  <c r="Y89" i="1"/>
  <c r="AE89" i="1"/>
  <c r="AB89" i="1"/>
  <c r="M89" i="1"/>
  <c r="Q89" i="1"/>
  <c r="P89" i="1"/>
  <c r="AK89" i="1"/>
  <c r="L89" i="1"/>
  <c r="AJ89" i="1"/>
  <c r="S89" i="1"/>
  <c r="S90" i="1"/>
  <c r="AF89" i="1"/>
  <c r="T89" i="1"/>
  <c r="AB90" i="1"/>
  <c r="AC89" i="1"/>
  <c r="U89" i="1"/>
  <c r="AG89" i="1"/>
  <c r="AC90" i="1"/>
  <c r="Q90" i="1"/>
  <c r="AD85" i="1"/>
  <c r="AD89" i="1" s="1"/>
  <c r="R85" i="1"/>
  <c r="R89" i="1" s="1"/>
  <c r="AG95" i="1"/>
  <c r="U95" i="1"/>
  <c r="AK93" i="1"/>
  <c r="Y93" i="1"/>
  <c r="M93" i="1"/>
  <c r="Z90" i="1"/>
  <c r="N90" i="1"/>
  <c r="AA85" i="1"/>
  <c r="AA89" i="1" s="1"/>
  <c r="O85" i="1"/>
  <c r="O89" i="1" s="1"/>
  <c r="AF95" i="1"/>
  <c r="T95" i="1"/>
  <c r="AJ93" i="1"/>
  <c r="X93" i="1"/>
  <c r="Z85" i="1"/>
  <c r="Z89" i="1" s="1"/>
  <c r="N85" i="1"/>
  <c r="N89" i="1" s="1"/>
  <c r="L93" i="1"/>
  <c r="AE93" i="1"/>
  <c r="S93" i="1"/>
  <c r="AF90" i="1" l="1"/>
  <c r="T90" i="1"/>
  <c r="X90" i="1"/>
  <c r="AG90" i="1"/>
  <c r="AH90" i="1"/>
  <c r="M90" i="1"/>
  <c r="V90" i="1"/>
  <c r="AK90" i="1"/>
  <c r="AA90" i="1"/>
  <c r="AJ90" i="1"/>
  <c r="L90" i="1"/>
  <c r="Y90" i="1"/>
  <c r="AI90" i="1"/>
  <c r="N98" i="1"/>
  <c r="N97" i="1" s="1"/>
  <c r="Z98" i="1"/>
  <c r="Z97" i="1" s="1"/>
  <c r="AC98" i="1"/>
  <c r="AC97" i="1" s="1"/>
  <c r="AE98" i="1"/>
  <c r="AE97" i="1" s="1"/>
  <c r="AK98" i="1"/>
  <c r="AK97" i="1" s="1"/>
  <c r="M98" i="1"/>
  <c r="M97" i="1" s="1"/>
  <c r="Q98" i="1"/>
  <c r="Q97" i="1" s="1"/>
  <c r="AB98" i="1"/>
  <c r="AB97" i="1" s="1"/>
  <c r="Y98" i="1"/>
  <c r="Y97" i="1" s="1"/>
  <c r="AD98" i="1"/>
  <c r="AD97" i="1" s="1"/>
  <c r="AA98" i="1"/>
  <c r="AA97" i="1" s="1"/>
  <c r="O98" i="1"/>
  <c r="O97" i="1" s="1"/>
  <c r="R98" i="1"/>
  <c r="R97" i="1" s="1"/>
  <c r="P98" i="1"/>
  <c r="P97" i="1" s="1"/>
  <c r="T98" i="1"/>
  <c r="T97" i="1" s="1"/>
  <c r="V98" i="1"/>
  <c r="V97" i="1" s="1"/>
  <c r="AH98" i="1"/>
  <c r="AH97" i="1" s="1"/>
  <c r="AF98" i="1"/>
  <c r="AF97" i="1" s="1"/>
  <c r="X98" i="1"/>
  <c r="X97" i="1" s="1"/>
  <c r="AJ98" i="1"/>
  <c r="AJ97" i="1" s="1"/>
  <c r="U98" i="1"/>
  <c r="U97" i="1" s="1"/>
  <c r="AI98" i="1"/>
  <c r="AI97" i="1" s="1"/>
</calcChain>
</file>

<file path=xl/sharedStrings.xml><?xml version="1.0" encoding="utf-8"?>
<sst xmlns="http://schemas.openxmlformats.org/spreadsheetml/2006/main" count="1982" uniqueCount="583">
  <si>
    <t>thema</t>
  </si>
  <si>
    <t>code</t>
  </si>
  <si>
    <t>name_uba_de</t>
  </si>
  <si>
    <t>ksg_sektor</t>
  </si>
  <si>
    <t>name_oeko_de</t>
  </si>
  <si>
    <t>einheit</t>
  </si>
  <si>
    <t>szenario</t>
  </si>
  <si>
    <t>Modell</t>
  </si>
  <si>
    <t>beschreibung</t>
  </si>
  <si>
    <t>anmerkung</t>
  </si>
  <si>
    <t>2 Rahmendaten</t>
  </si>
  <si>
    <t>N/A</t>
  </si>
  <si>
    <t>Bevölkerung</t>
  </si>
  <si>
    <t>Mio.</t>
  </si>
  <si>
    <t>VIEW</t>
  </si>
  <si>
    <t>siehe auch Rahmendatendatei</t>
  </si>
  <si>
    <t>6 Industrie</t>
  </si>
  <si>
    <t>Industrie</t>
  </si>
  <si>
    <t>CO2-Abscheidung - gesamt</t>
  </si>
  <si>
    <t>Mt CO2</t>
  </si>
  <si>
    <t>MMS</t>
  </si>
  <si>
    <t>FORECAST-Industry</t>
  </si>
  <si>
    <t>Zwischenergebnis Modellierung (basiert auf Annahmen)</t>
  </si>
  <si>
    <t>1 THG-Emissionen</t>
  </si>
  <si>
    <t>Gesamt</t>
  </si>
  <si>
    <t>%</t>
  </si>
  <si>
    <t>postprocessing</t>
  </si>
  <si>
    <t>3 Energiebezogene Indikatoren</t>
  </si>
  <si>
    <t>Primärenergieverbrauch - gesamt</t>
  </si>
  <si>
    <t>PJ</t>
  </si>
  <si>
    <t>ENUSEM</t>
  </si>
  <si>
    <t>4 Neue Brennstoffe</t>
  </si>
  <si>
    <t>Elektrische Leistung Elektrolyseure (Wasserstoff und PtL)</t>
  </si>
  <si>
    <t>GW</t>
  </si>
  <si>
    <t>Annahme</t>
  </si>
  <si>
    <t>5 Energiewirtschaft</t>
  </si>
  <si>
    <t>Energiewirtschaft</t>
  </si>
  <si>
    <t>Bruttostromverbrauch - gesamt</t>
  </si>
  <si>
    <t>TWh</t>
  </si>
  <si>
    <t>PowerFlex</t>
  </si>
  <si>
    <t>Produktionsmengen/Produktionsindex</t>
  </si>
  <si>
    <t>2015=100</t>
  </si>
  <si>
    <t>Dieser Kernindikator gibt die Entwicklung des (anhand des Anteils am Produktionswert einzelner Branchen) gewichtete Entwicklung des Produktionswertes der Industrie an. Er beinhaltet daher  Verschiebungen von Wertschöpfung zwischen Branchen.</t>
  </si>
  <si>
    <t>7 Gebäude</t>
  </si>
  <si>
    <t>Gebäude</t>
  </si>
  <si>
    <t>Entwicklung des Endenergieverbrauchs</t>
  </si>
  <si>
    <t>Invert/EELab</t>
  </si>
  <si>
    <t>Bei der Entwicklung des Endenergieverbrauchs ist zu berücksichtigen, dass das Basisjahr 2023 witterungsbereinigt ist</t>
  </si>
  <si>
    <t>8 Verkehr</t>
  </si>
  <si>
    <t>Verkehr</t>
  </si>
  <si>
    <t>Anzahl E-Pkw - Bestand</t>
  </si>
  <si>
    <t>TEMPS</t>
  </si>
  <si>
    <t>9 Landwirtschaft</t>
  </si>
  <si>
    <t>Landwirtschaft</t>
  </si>
  <si>
    <t>Milchkühe</t>
  </si>
  <si>
    <t>Tausend</t>
  </si>
  <si>
    <t>CAPRI</t>
  </si>
  <si>
    <t>10 Abfallwirtschaft &amp; Sonstiges</t>
  </si>
  <si>
    <t>Abfallwirtschaft und Sonstiges</t>
  </si>
  <si>
    <t>Anzahl Deponien, die Förderung erhalten haben</t>
  </si>
  <si>
    <t>absolut</t>
  </si>
  <si>
    <t>MMS, MWMS</t>
  </si>
  <si>
    <t>IPCC Waste Model</t>
  </si>
  <si>
    <t>Anzahl an Deponien, welche über die KRL der NKI eine Förderung zur Deponiebelüftung erhalten haben</t>
  </si>
  <si>
    <t>Förderung im Rahmen der Kommunalrichtlinie der NKI für In-Situ-Stabilisierung von Deponien ("Deponiebelüftung")</t>
  </si>
  <si>
    <t>11 LULUCF</t>
  </si>
  <si>
    <t>Landnutzung,Landnutzungsänderung und Forstwirtschaft</t>
  </si>
  <si>
    <t>Wald</t>
  </si>
  <si>
    <t>Mio. ha</t>
  </si>
  <si>
    <t>LULUCFmod</t>
  </si>
  <si>
    <t>THG-Emissionen gesamt (ohne LULUCF)</t>
  </si>
  <si>
    <t>Mio. t CO2-Äq.</t>
  </si>
  <si>
    <t>Bruttoinlandsprodukt</t>
  </si>
  <si>
    <t>Mrd. Euro (2023)</t>
  </si>
  <si>
    <t>Bruttoinlandsprodukt - Wachstum ggü. Vorjahr</t>
  </si>
  <si>
    <t>Anteil Strom (und Umgebungswärme aus Wärmepumpen) an Prozesswärmeerzeugung</t>
  </si>
  <si>
    <t>Dieser Kernindikator gibt an, welcher Anteil der industriell genutzten Prozesswärme direkt elektrifiziert bereitgestellt wird. Als direkt elektrifiziert gelten elektrische Dampferzeugung (Elektro- und Elektrodenkessel), Wärmepumpen und strombasierte Industrieöfen (sowie vergleichbare, im Modell zu diesen Technologien abstrahierte Anlagen). In diesen Kernindikator wird indirekte Elektrifizierung (über strombasierte Moleküle oder Fernwärme) nicht einbezogen.</t>
  </si>
  <si>
    <t>Minderungswirkung</t>
  </si>
  <si>
    <t>t CO2-Äq.</t>
  </si>
  <si>
    <t>Minderungswirkung der Deponiebelüftung über die Zeit</t>
  </si>
  <si>
    <t xml:space="preserve">Preis im EU ETS 1 </t>
  </si>
  <si>
    <t>Euro (2023) / EUA</t>
  </si>
  <si>
    <t>Nachfrage nach Elektrolysewasserstoff</t>
  </si>
  <si>
    <t>ohne Wasserstoff für Stromerzeugung</t>
  </si>
  <si>
    <t>Anteil erneuerbarer Energien (EE) am Bruttostromverbrauch</t>
  </si>
  <si>
    <t>Entwicklung der Heizgradtage</t>
  </si>
  <si>
    <t>Anzahl E-Pkw - Neuzulassungen</t>
  </si>
  <si>
    <t>andere Rinder</t>
  </si>
  <si>
    <t>Ackerland</t>
  </si>
  <si>
    <t>Gaserfassung</t>
  </si>
  <si>
    <t>% der gesamten Methanemissionen aus Deponierung</t>
  </si>
  <si>
    <t>Optimierte Erfassung von Methanemissionen aus Deponien, Förderung über die KRL der NKI</t>
  </si>
  <si>
    <t>Endenergieverbrauch - gesamt</t>
  </si>
  <si>
    <t>Elektrifizierungsgrad (Anteil Strom an Endenergiebedarf)</t>
  </si>
  <si>
    <t>Dieser Kernindikator gibt an, welcher Anteil der industriell genutzten Endenergie elektrisch gedeckt wird. In diesen Kernindikator wird indirekte Elektrifizierung (über strombasierte Moleküle oder Fernwärme) nicht einbezogen - diese sind als jeweilige Energieträger bilanziert. Dieser Kernindikator bezieht durch den Betrachtungsraum der gesamten Endenergie auch typischerweise stark elektrifizierte Anwendungen (mechanische Energie, Beleuchtung) mit ein und liegt daher regelmäßig höher als der Elektrifizierungsgrad der Prozesswärme.</t>
  </si>
  <si>
    <t>Bruttostromerzeugung - gesamt</t>
  </si>
  <si>
    <t>Änderung Endenergieverbrauch Gebäudesektor im Vergleich zu 2022 durch Gebäudesanierung</t>
  </si>
  <si>
    <t>Dieser Kernindikator gibt die Änderung des Endenergieverbrauchs im Gebäudesektors durch Energieeffizienz an</t>
  </si>
  <si>
    <t>Basisjahr ist das Jahr 2022</t>
  </si>
  <si>
    <t>Anzahl konventionelle Pkw - Bestand</t>
  </si>
  <si>
    <t>Schweine (ohne Saugferkel)</t>
  </si>
  <si>
    <t>Ausweitung von Bioabfällen pro Person (getrennte Sammlung)</t>
  </si>
  <si>
    <t>kg / Kopf / Jahr</t>
  </si>
  <si>
    <t>Biogut wird stärker getrennt gesammelt, was zu einer Steigerung der Mengen führt. Gleichzeitig führt die Reduktion der Lebensmittelabfälle zu einer Verringerung der Menge an Bioabfall pro Kopf</t>
  </si>
  <si>
    <t>Grünland</t>
  </si>
  <si>
    <t>Anzahl konventionelle Pkw - Neuzulassungen (inkl. Hybrid-E-Pkw)</t>
  </si>
  <si>
    <t>Inländische Wasserstoffproduktion</t>
  </si>
  <si>
    <t>Preisspread zwischen (Strom+Subvention) und (Erdgas+CO2); höchster Strompreis minus niedrigstem Erdgaspreis</t>
  </si>
  <si>
    <t>Euro (2023) / MWh</t>
  </si>
  <si>
    <t>entfällt</t>
  </si>
  <si>
    <t>Anzahl E-Lkw - Bestand</t>
  </si>
  <si>
    <t>Anteil Einmal-Kompostierung vs. Biogasanlage (hier Einmal-Komp.)</t>
  </si>
  <si>
    <t>Anteil des getrennt gesammelten Bioabfallaufkommens, welcher kompostiert wird</t>
  </si>
  <si>
    <t>An sich Doppelung mit dem Anteil Vergärung - Beide zusammen ergeben 100 Prozent</t>
  </si>
  <si>
    <t>THG-Emissionen</t>
  </si>
  <si>
    <t>Installierte Leistung - erneuerbare Energien</t>
  </si>
  <si>
    <r>
      <t>GW</t>
    </r>
    <r>
      <rPr>
        <vertAlign val="subscript"/>
        <sz val="11"/>
        <color theme="1"/>
        <rFont val="Calibri"/>
        <family val="2"/>
        <scheme val="minor"/>
      </rPr>
      <t>el</t>
    </r>
  </si>
  <si>
    <t>Änderung Endenergieverbrauch Gebäudesektor im Vergleich zu 2022 durch Austausch des Wärmeversorgungssystems</t>
  </si>
  <si>
    <t>Dieser Kernindikator gibt die Änderung des Endenergieverbrauchs im Gebäudesektors durch Austausch des Heizsystems an.</t>
  </si>
  <si>
    <t>inkl. Umweltwärme</t>
  </si>
  <si>
    <t>Anzahl E-Lkw - Neuzulassungen</t>
  </si>
  <si>
    <t>Geflügel</t>
  </si>
  <si>
    <t>Siedlung</t>
  </si>
  <si>
    <t>Anteil Einmal-Kompostierung vs. Biogasanlage (hier Biogasan.)</t>
  </si>
  <si>
    <t>Anteil des getrennt gesammelten Bioabfallaufkommens, welcher in die Vergärung geht</t>
  </si>
  <si>
    <t>An sich Doppelung mit dem Anteil Kompostierung - Beide zusammen ergeben 100 Prozent</t>
  </si>
  <si>
    <t>Minderung der THG-Emissionen gegenüber 1990</t>
  </si>
  <si>
    <t>Preisspread zwischen (Strom+Subvention) und (Erdgas+CO2); niedrigster Strompreis minus höchstem Erdgaspreis</t>
  </si>
  <si>
    <t>Anzahl konventioneller Lkw - Bestand</t>
  </si>
  <si>
    <t>Primärenergieverbrauch (inkl. NEV) - Braunkohle</t>
  </si>
  <si>
    <t>Nettostromerzeugung - erneuerbare Energien</t>
  </si>
  <si>
    <t>Änderung Endenergieverbrauch Gebäudesektor im Vergleich zu 2022 durch steigende Außentemperatur</t>
  </si>
  <si>
    <t>Dieser Kernindikator gibt die Änderung des Endenergieverbrauchs im Gebäudesektors durch steigende Außentemperatur an.</t>
  </si>
  <si>
    <t>Anzahl konventioneller Lkw - Neuzulassungen</t>
  </si>
  <si>
    <t>Pferde</t>
  </si>
  <si>
    <t>Feuchtgebiete</t>
  </si>
  <si>
    <t>Primärenergieverbrauch (inkl. NEV) - Steinkohle</t>
  </si>
  <si>
    <t>Wasserstoffimport</t>
  </si>
  <si>
    <t>Primärenergieverbrauch (inkl. NEV) - Mineralöl</t>
  </si>
  <si>
    <t>Differenzkosten CO2-armer Produktionsverfahren - (H2-DRI zu BF/BOF), CO2-Preis bereits inbegriffen</t>
  </si>
  <si>
    <t>Euro (2023) / t Produkt</t>
  </si>
  <si>
    <t>Dieser Kernindikator gibt die Mehrkosten eines CO2-armen Produktionsverfahrens gegenüber dem etablierten fossilen Verfahren an. Der Kernindikator berücksichtigt ausschließlich energiebedingte Betriebskosten.</t>
  </si>
  <si>
    <t xml:space="preserve"> Der im jeweiligen Jahr anliegende CO2-Preis ist darin bereits enthalten - der angegebene Wert beschreibt die verbleibende Differenz.</t>
  </si>
  <si>
    <t>Personenverkehrsleistung - Pkw</t>
  </si>
  <si>
    <t>Mrd. pkm</t>
  </si>
  <si>
    <t>Primärenergieverbrauch (inkl. NEV) - Fossile Gase</t>
  </si>
  <si>
    <t>Installierte Leistung - Wind an Land (Jahresende)</t>
  </si>
  <si>
    <t>Durchschnittlicher Anteil klimaneutraler Wärmeversorgung an Neuinstallationen (Technologiemix des Marktabsatzes von Heizungsanlagen)*</t>
  </si>
  <si>
    <t>Umfasst nur primäre Wärmeerzeugungssysteme, darunter Wärmenetzanschlüsse, Biomasse-Kessel, Stromheizungen und Wärmepumpen, Solarthermie ist nicht enthalten</t>
  </si>
  <si>
    <t>Mrd. fkm</t>
  </si>
  <si>
    <t>Schafe</t>
  </si>
  <si>
    <t>Sonstiges Land</t>
  </si>
  <si>
    <t>Primärenergieverbrauch (inkl. NEV) - Müll</t>
  </si>
  <si>
    <t>Primärenergieverbrauch (inkl. NEV) - Kernenergie</t>
  </si>
  <si>
    <t>Differenzkosten CO2-armer Produktionsverfahren - (Glasschmelze Flachglas vollelektrisch zu Erdgas), CO2-Preis bereits inbegriffen</t>
  </si>
  <si>
    <t>Personenverkehrsleistung - öffentlicher Verkehr</t>
  </si>
  <si>
    <t>Primärenergieverbrauch (inkl. NEV) - Biomasse</t>
  </si>
  <si>
    <t>Inländischer Stromverbrauch der Elektrolyseure</t>
  </si>
  <si>
    <t>Installierte Leistung - Wind auf See (Jahresende)</t>
  </si>
  <si>
    <t>Absatz Wärmepumpen nach Installation in Bestand [Anzahl Gebäude]</t>
  </si>
  <si>
    <t>Personenverkehrsleistung - Bahn</t>
  </si>
  <si>
    <t>Ziegen</t>
  </si>
  <si>
    <t>Primärenergieverbrauch (inkl. NEV) - Windenergie</t>
  </si>
  <si>
    <t>Primärenergieverbrauch (inkl. NEV) - Wasserkraft</t>
  </si>
  <si>
    <t>Differenzkosten CO2-armer Produktionsverfahren - (Glasschmelze Behälterglas vollelektrisch zu Erdgas), CO2-Preis bereits inbegriffen</t>
  </si>
  <si>
    <t>Personenverkehrsleistung - Rad</t>
  </si>
  <si>
    <t>Primärenergieverbrauch (inkl. NEV) - Solarenergie</t>
  </si>
  <si>
    <t>Installierte Leistung - Photovoltaik (Jahresende)</t>
  </si>
  <si>
    <t>Absatz Wärmepumpen nach Installation in Neubau [Anzahl Gebäude]</t>
  </si>
  <si>
    <t>Personenverkehrsleistung - Fuß</t>
  </si>
  <si>
    <t>Mineraldüngereinsatz</t>
  </si>
  <si>
    <t>kt N</t>
  </si>
  <si>
    <t>Primärenergieverbrauch (inkl. NEV) - Geothermie und Umweltwärme</t>
  </si>
  <si>
    <t>Primärenergieverbrauch (inkl. NEV) - Sonstige EE</t>
  </si>
  <si>
    <t>Nachfrage strombasierte synthetische Flüssigkraftstoffe</t>
  </si>
  <si>
    <t>Produktionsmengen (elektrische Glasschmelze, Flach- und Behälterglas)</t>
  </si>
  <si>
    <t>Mt Produkt</t>
  </si>
  <si>
    <t>Dieser Kernindikator gibt an, welche Produktionsmenge in den angegebenen, CO2-armen Produktionsverfahren produziert wird.</t>
  </si>
  <si>
    <t>Güterverkehrsleistung - Elektrische Fahrleistung Lkw</t>
  </si>
  <si>
    <t>Primärenergieverbrauch (inkl. NEV) - Stromhandelssaldo</t>
  </si>
  <si>
    <t>Installierte Leistung - Braunkohle</t>
  </si>
  <si>
    <t>Wärmepumpen im Bestand [Anzahl Gebäude]</t>
  </si>
  <si>
    <t>Güterverkehrsleistung -  Straße</t>
  </si>
  <si>
    <t>Wirtschaftsdüngerausbringung</t>
  </si>
  <si>
    <t>py-GAS-EM</t>
  </si>
  <si>
    <t>Primärenergieverbrauch (inkl. NEV) - Synthetische Kraftstoffe</t>
  </si>
  <si>
    <t>Primärenergieverbrauch (inkl. NEV) -  gesamt</t>
  </si>
  <si>
    <t>Produktionsmengen (H2-DRI)</t>
  </si>
  <si>
    <t>Mrd. tkm</t>
  </si>
  <si>
    <t>Primärenergieverbrauch (inkl. NEV) -  gesamt - Änderung ggü. 2008</t>
  </si>
  <si>
    <t>Installierte Leistung - Steinkohle</t>
  </si>
  <si>
    <t>Anschlüsse an Wärmenetze [Anzahl Gebäude]</t>
  </si>
  <si>
    <t>Güterverkehrsleistung - Schiene</t>
  </si>
  <si>
    <t>Ausscheidung auf der Weide</t>
  </si>
  <si>
    <t>Primärenergieverbrauch (inkl. NEV) - gesamt - nach EU-Definition (ohne nichtenergtischen Verbrauch, ohne Endenergieverbrauch an Umweltwärme)</t>
  </si>
  <si>
    <t>Inländische Produktion strombasierte synthetische Flüssigkraftstoffe</t>
  </si>
  <si>
    <t>Primärenergieverbrauch (inkl. NEV) - gesamt - nach EU-Definition (ohne nichtenergtischen Verbrauch, ohne Endenergieverbrauch an Umweltwärme) - Änderung gegenüber 2008</t>
  </si>
  <si>
    <t>Produktionsmengen (kalksteinreduzierte Bindemittel)</t>
  </si>
  <si>
    <t>Primärenergieverbrauch (inkl. NEV) - gesamt - Erneuerbarer Anteil am Primärenergieverbrauch</t>
  </si>
  <si>
    <t>Stromerzeugung - Braunkohle</t>
  </si>
  <si>
    <t>Güterverkehrsleistung - Schiff</t>
  </si>
  <si>
    <t>Ausbringung von Gärrückständen aus Energiepflanzen</t>
  </si>
  <si>
    <t>Güterverkehrsleistung - Luft</t>
  </si>
  <si>
    <t>Produktionsmengen (H2-basiertes Ammoniak)</t>
  </si>
  <si>
    <t>Import strombasierte synthetische Flüssigkraftstoffe</t>
  </si>
  <si>
    <t>Stromerzeugung - Steinkohle</t>
  </si>
  <si>
    <t>Bestandszugehörigkeit - E-Pkw</t>
  </si>
  <si>
    <t>durchschnittl. Jahr</t>
  </si>
  <si>
    <t>Ernterückstände</t>
  </si>
  <si>
    <t>Bestandszugehörigkeit - konventionelle Pkw</t>
  </si>
  <si>
    <t>Produktionsmengen (H2-basiertes Ethylen)</t>
  </si>
  <si>
    <t>Installierte Leistung - Erdgas</t>
  </si>
  <si>
    <t>Kraftstoffmix - fossil</t>
  </si>
  <si>
    <t>THG-Emissionen Energieverbrauch stationäre Quellen (1.A.4.c.I)</t>
  </si>
  <si>
    <t>kt CO2-Äq.</t>
  </si>
  <si>
    <t>LaWieEnMod</t>
  </si>
  <si>
    <t>Inländischer Stromverbrauch PtL-Herstellung</t>
  </si>
  <si>
    <t>Wasserstoffbedarf für Stahl</t>
  </si>
  <si>
    <t>Dieser Kernindikator gibt an, welche Mengen Wasserstoff für die Stahlproduktion- und Verarbeitung genutzt werden.</t>
  </si>
  <si>
    <t>Der Kernindikator nutzt Endenergie als Systemgrenze. Daher werden an den Industriestandort angelieferte Energieträger, die im Verlauf der Produktion in Wasserstoff umgewandelt werden, nicht als Wasserstoff bilanziert.</t>
  </si>
  <si>
    <t>Stromerzeugung - Erdgas</t>
  </si>
  <si>
    <t>THG-Emissionen Energieverbrauch aus mobilen Quellen (1.A.4.c.II)</t>
  </si>
  <si>
    <t>Wasserstoffbedarf für Industrie gesamt (ohne chemischen Rohstoff)</t>
  </si>
  <si>
    <t>Dieser Kernindikator gibt an, welche Mengen Wasserstoff in der Industrie als Endenergie genutzt werden. Er exkludiert stoffliche Nutzung in der Chemieindustrie. Potentiell der stofflichen Nutzung zuordenbare Anwendungen außerhalb der Chemieindustrie (Metallurgie, Reduktion) werden hier entsprechend der AGEB-Systematik der energetischen Nutzung zugeschlagen.</t>
  </si>
  <si>
    <t>Emissionsfaktor - Stromerzeugung</t>
  </si>
  <si>
    <t>kg CO2-Äq. / MWh</t>
  </si>
  <si>
    <t>bezogen auf nutzbaren Stromverbrauch (Netto-Erzeugung abzüglich Netzverluste und Speicherverbrauch)</t>
  </si>
  <si>
    <t>Kraftstoffmix - biogen fortschrittlich - nach Anhang IX Teil A der RED</t>
  </si>
  <si>
    <t>Endenergieverbrauch 1.A.4.c</t>
  </si>
  <si>
    <t>Umfasst Energieverbrauch aus Wärme und Kraftstoffen, ohne Strom</t>
  </si>
  <si>
    <t>Wasserstoffbedarf als chemischer Rohstoff</t>
  </si>
  <si>
    <t>Dieser Kernindikator gibt an, welche Mengen Wasserstoff in der Industrie stofflich genutzt werden. Dies erfolgt in dieser Definition ausschließlich in der Chemie.</t>
  </si>
  <si>
    <t>Emissionsfaktor - Fernwärme</t>
  </si>
  <si>
    <t>bezogen auf nutzbare Fernwärme (Fernwärmeerzeugung abzüglich Netzverluste)</t>
  </si>
  <si>
    <t>Kraftstoffmix - PtL/H2</t>
  </si>
  <si>
    <t>Anteil fossile Energien an Endenergieverbrauch</t>
  </si>
  <si>
    <t>Nutzung erneuerbarer Energien - Biomasse</t>
  </si>
  <si>
    <t>Nutzung Erdgas, Kohlen, Öle</t>
  </si>
  <si>
    <t>Dieser Kernindikator gibt die energetische Nutzung der wichtigsten fossilen Energieträger an. Er beinhaltet auch von fossilen Energieträgern abgeleitete Energieträger (z.B: Gichtgas, Koks). Stoffliche Nutzung ist nicht beinhaltet.</t>
  </si>
  <si>
    <t>Wärmeverbrauch in Wärmenetzen - gesamt</t>
  </si>
  <si>
    <r>
      <t>TWh</t>
    </r>
    <r>
      <rPr>
        <vertAlign val="subscript"/>
        <sz val="11"/>
        <color theme="1"/>
        <rFont val="Calibri"/>
        <family val="2"/>
        <scheme val="minor"/>
      </rPr>
      <t>th</t>
    </r>
  </si>
  <si>
    <t>Inkl. Eigenerzeugung,  incl. Verluste des Fernwärmenetzes</t>
  </si>
  <si>
    <t>Nutzung erneuerbarer Energien - Wärmepumpen</t>
  </si>
  <si>
    <t>Dieser Kernindikator gibt den Stromverbrauch von Wärmepumpen an</t>
  </si>
  <si>
    <t>Strom</t>
  </si>
  <si>
    <t>Anteil fossile Energieträger an Endenergiebedarf</t>
  </si>
  <si>
    <t>Dieser Kernindikator gibt den Anteil der energetischen Nutzung der wichtigsten fossilen Energieträger am gesamten Endenergiebedarf an. Er beinhaltet auch von fossilen Energieträgern abgeleitete Energieträger (z.B: Gichtgas, Koks). Stoffliche Nutzung ist nicht beinhaltet.</t>
  </si>
  <si>
    <t>Elektrische Leistung - fossile KWK-Scheiben</t>
  </si>
  <si>
    <t>Achtung: Hier ist die elektrische KWK-Leistung, wie sie auch von der BNetzA im Marktstammdatenregister vermerkt ist, dargestellt. Die Elektrische KWK-Leistung ist dabei der Teil der elektrischen Leistung, der unmittelbar mit der im KWK-Prozess höchstens auskoppelbaren Nutzwärme in Zusammenhang steht.</t>
  </si>
  <si>
    <t>Nutzung fossiler Heizarten - Erdgas, Heizöl und Kohle</t>
  </si>
  <si>
    <t>Energiemenge - fossile Wärmeerzeugung aus KWK</t>
  </si>
  <si>
    <t>Investitionen in die energetische Sanierung der Gebäudehülle</t>
  </si>
  <si>
    <t>Mio. Euro (2023)</t>
  </si>
  <si>
    <t>Dieser Kernindikator gibt die Vollkosten der Sanierungen an.</t>
  </si>
  <si>
    <t>Technologiemix klimaneutraler Wärmeversorgung - Solarthermie</t>
  </si>
  <si>
    <t>Gesamtinvestitionen (mit Instandsetzung und Neubau)</t>
  </si>
  <si>
    <t>Dieser Kernindikator gibt die Vollkosten der Sanierungen, die Kosten für Instandsetzung sowie die energetischen Mehrkosten für Neubau an.</t>
  </si>
  <si>
    <t>nachrichtlich</t>
  </si>
  <si>
    <t>Endenergieverbrauch - Braunkohle</t>
  </si>
  <si>
    <t>Endenergieverbrauch - Steinkohle</t>
  </si>
  <si>
    <t>Technologiemix klimaneutraler Wärmeversorgung -  Geothermie</t>
  </si>
  <si>
    <t>Endenergieverbrauch - Mineralöl</t>
  </si>
  <si>
    <t>Endenergieverbrauch - Fossile Gase</t>
  </si>
  <si>
    <t>Elektrische Haushaltsgeräte - spezifischer Stromverbrauch im Bestand - Beleuchtung</t>
  </si>
  <si>
    <t>kWh / Gerät / Jahr</t>
  </si>
  <si>
    <t>FORECAST-Appliances</t>
  </si>
  <si>
    <t>Endenergieverbrauch - Müll</t>
  </si>
  <si>
    <t>Technologiemix klimaneutraler Wärmeversorgung - Großwärmepumpen</t>
  </si>
  <si>
    <t>Endenergieverbrauch - Sonstige</t>
  </si>
  <si>
    <t>Internationaler Luft- und Seeverkehr</t>
  </si>
  <si>
    <t>Endenergieverbrauch - Biomasse (einschließlich organischem Anteil des Mülls)</t>
  </si>
  <si>
    <t>Endenergieverbrauch - Solarenergie</t>
  </si>
  <si>
    <t>Technologiemix klimaneutraler Wärmeversorgung - Power-to-heat</t>
  </si>
  <si>
    <t>Elektrokessel, keine Wärmepumpen</t>
  </si>
  <si>
    <t>Elektrische Haushaltsgeräte - spezifischer Stromverbrauch im Bestand - Fernseher</t>
  </si>
  <si>
    <t>Endenergieverbrauch - Geothermie und Umweltwärme</t>
  </si>
  <si>
    <t>Endenergieverbrauch - Sonstige EE</t>
  </si>
  <si>
    <t>Endenergieverbrauch - Strom</t>
  </si>
  <si>
    <t>Technologiemix klimaneutraler Wärmeversorgung - Heizwerke biogen</t>
  </si>
  <si>
    <t>Elektrische Haushaltsgeräte - spezifischer Stromverbrauch im Bestand - Kühlschränke</t>
  </si>
  <si>
    <t>Endenergieverbrauch - Fernwärme</t>
  </si>
  <si>
    <t>Endenergieverbrauch - Synthetische Kraftstoffe</t>
  </si>
  <si>
    <t>Endenergieverbrauch - Endenergieverbrauch gesamt</t>
  </si>
  <si>
    <t>Technologiemix klimaneutraler Wärmeversorgung - KWK Wasserstoff</t>
  </si>
  <si>
    <t>Elektrische Haushaltsgeräte - spezifischer Stromverbrauch im Bestand - Waschmaschinen</t>
  </si>
  <si>
    <t>Endenergieverbrauch -  gesamt - Änderung ggü. 2008</t>
  </si>
  <si>
    <t>Endenergieverbrauch - gesamt - nach EU-Definition (ohne Umweltwärme)</t>
  </si>
  <si>
    <t>Endenergieverbrauch - gesamt - nach EU-Definition (ohne Umweltwärme) - Änderung gegenüber 2008</t>
  </si>
  <si>
    <t>Elektrische Haushaltsgeräte - spezifischer Stromverbrauch neuer elektrischer Geräte - Beleuchtung</t>
  </si>
  <si>
    <t>THG-Emissionen der Effort-Sharing Sektoren</t>
  </si>
  <si>
    <t>THG-Emissionen der Effort-Sharing Sektoren - Änderung gegenüber 2005</t>
  </si>
  <si>
    <t>Elektrische Haushaltsgeräte - spezifischer Stromverbrauch neuer elektrischer Geräte - Fernseher</t>
  </si>
  <si>
    <t>Erlaubte Effort-Sharing THG-Emissionen (Soll-ESR)</t>
  </si>
  <si>
    <t>Elektrische Haushaltsgeräte - spezifischer Stromverbrauch neuer elektrischer Geräte - Kühlschränke</t>
  </si>
  <si>
    <t>Lücke zwischen Soll-ESR und tatsächlichen / projizierten THG-Emissionen</t>
  </si>
  <si>
    <t>Elektrische Haushaltsgeräte - spezifischer Stromverbrauch neuer elektrischer Geräte - Waschmaschinen</t>
  </si>
  <si>
    <t>Bruttostromerzeugung - Biogas</t>
  </si>
  <si>
    <t xml:space="preserve">Endenergieverbrauch </t>
  </si>
  <si>
    <t>Installierte Leistung - Großbatteriespeicher</t>
  </si>
  <si>
    <t>Stromspeicherkapazität  - Pumpspeicher</t>
  </si>
  <si>
    <t>CO2-Abscheidekosten - Kalk</t>
  </si>
  <si>
    <t>CO2-Abscheidekosten - Zement</t>
  </si>
  <si>
    <t>Primärenergieverbrauch (inkl. NEV) - Wasserstoff</t>
  </si>
  <si>
    <t>§ 3b KSG</t>
  </si>
  <si>
    <t>Technische Senken nach § 3b KSG</t>
  </si>
  <si>
    <t>Ohne Transport und Speicherung, Abschreibung Investition in Abscheideanlage über 15 Jahre (MMS identisch mit MWMS)</t>
  </si>
  <si>
    <t>CO2-Abscheidekosten - Kalk (inklusive Annahmen zu Transport- und Speicherung)</t>
  </si>
  <si>
    <t>CO2-Abscheidekosten - Zement (inklusive Annahmen zu Transport- und Speicherung)</t>
  </si>
  <si>
    <t>CO2-Abscheidung - Kalk (ohne Transport und Speicherung)</t>
  </si>
  <si>
    <t>CO2-Abscheidung - Zement (ohne Transport und Speicherung)</t>
  </si>
  <si>
    <t>Euro (2023)/t CO2</t>
  </si>
  <si>
    <t>Mit Transport und Speicherung, Abschreibung Investition in Abscheideanlage über 15 Jahre (MMS identisch mit MWMS)</t>
  </si>
  <si>
    <t>Dieser Kernindikator gibt die Menge an abgeschiedenem CO2 aus Quellen der Zementherstellung an. Energie- und prozessbedingtes CO2 wird zusammen abgeschieden. Prozessbedingt sind von der 0esamtmenge etwa 75%.</t>
  </si>
  <si>
    <t>Dieser Kernindikator gibt die Menge an abgeschiedenem CO2 aus Quellen der Kalkherstellung an. Energie- und prozessbedingtes CO2 wird zusammen abgeschieden. Prozessbedingt sind von der Gesamtmenge etwa 80%.</t>
  </si>
  <si>
    <t>Dieser Kernindikator gibt die CO2-Vermeidungskosten der CO2-Abscheidung in der Kalkherstellung an. Er enthält ausschließlich die auf 15 Jahre verteilt abgeschriebene Investition in die Abscheideanlage und die zusätzlichen laufenden Energiekosten.</t>
  </si>
  <si>
    <t>Dieser Kernindikator gibt die CO2-Vermeidungskosten der CO2-Abscheidung in der Zementherstellung an. Er enthält ausschließlich die auf 15 Jahre verteilt abgeschriebene Investition in die Abscheideanlage und die zusätzlichen laufenden Energiekosten.</t>
  </si>
  <si>
    <t>Dieser Kernindikator gibt die CO2-Vermeidungskosten der CO2-Abscheidung in der Zementherstellung an. Er enthält neben den auf 15 Jahre verteilt abgeschriebene Investition in die Abscheideanlage und den zusätzlichen laufenden Energiekosten Annahmen zu den Kosten von Transport und Speicherung.</t>
  </si>
  <si>
    <t>Dieser Kernindikator gibt die CO2-Vermeidungskosten der CO2-Abscheidung in der Kalkherstellung an. Er enthält neben den auf 15 Jahre verteilt abgeschriebene Investition in die Abscheideanlage und den zusätzlichen laufenden Energiekosten Annahmen zu den Kosten von Transport und Speicherung.</t>
  </si>
  <si>
    <t>Nachfragemodellierung aus ASTRA-M in TEMPS integriert</t>
  </si>
  <si>
    <t>Kraftstoffmix - biogen - aus Futter- und Nahrungsmitteln / aus Altspeiseölen und Tierfetten</t>
  </si>
  <si>
    <t>Anzahl Plug-In-Hybrid-E-Pkw - Bestand</t>
  </si>
  <si>
    <t>Güterverkehrsleistung - Dieselfahrleistung Lkw</t>
  </si>
  <si>
    <t>EMISSIONEN_GESAMT_OHNE_LULUCF</t>
  </si>
  <si>
    <t>Emissionen gesamt (ohne LULUCF)</t>
  </si>
  <si>
    <t>EMISSIONEN</t>
  </si>
  <si>
    <t>Emissionen</t>
  </si>
  <si>
    <t>MINDERUNG_GGUE_1990</t>
  </si>
  <si>
    <t>Minderung ggü. 1990</t>
  </si>
  <si>
    <t>THG_EMISSIONEN_DER_EFFORT_SHARING_SEKTOREN</t>
  </si>
  <si>
    <t>THG_EMISSIONEN_DER_EFFORT_SHARING_SEKTOREN_AENDERUNG_GEGENUEBER_2005</t>
  </si>
  <si>
    <t>TECHNISCHE_SENKEN_NACH_3B_KSG</t>
  </si>
  <si>
    <t>ANZAHL_DEPONIEN_DIE_FOERDERUNG_ERHALTEN_HABEN</t>
  </si>
  <si>
    <t>Anzahl - Deponien mit erhaltener Förderung</t>
  </si>
  <si>
    <t>MINDERUNGSWIRKUNG</t>
  </si>
  <si>
    <t>GASERFASSUNG</t>
  </si>
  <si>
    <t>AUSWEITUNG_VON_BIOABFAELLEN_PRO_PERSON_GETRENNTE_SAMMLUNG</t>
  </si>
  <si>
    <t>ANTEIL_EINMAL_KOMPOSTIERUNG_VS_BIOGASANLAGE_HIER_EINMAL_KOMP</t>
  </si>
  <si>
    <t>Anteil - Einmal-Kompostierung vs. Biogasanlage (hier Einmal-Komp.)</t>
  </si>
  <si>
    <t>ANTEIL_EINMAL_KOMPOSTIERUNG_VS_BIOGASANLAGE_HIER_BIOGASAN</t>
  </si>
  <si>
    <t>Anteil - Einmal-Kompostierung vs. Biogasanlage (hier Biogasan.)</t>
  </si>
  <si>
    <t>FLAECHE_WALD</t>
  </si>
  <si>
    <t>Fläche - Wald</t>
  </si>
  <si>
    <t>FLAECHE_ACKERLAND</t>
  </si>
  <si>
    <t>Fläche - Ackerland</t>
  </si>
  <si>
    <t>FLAECHE_GRUENLAND</t>
  </si>
  <si>
    <t>Fläche - Grünland</t>
  </si>
  <si>
    <t>FLAECHE_SIEDLUNG</t>
  </si>
  <si>
    <t>Fläche - Siedlung</t>
  </si>
  <si>
    <t>FLAECHE_FEUCHTGEBIETE</t>
  </si>
  <si>
    <t>Fläche - Feuchtgebiete</t>
  </si>
  <si>
    <t>FLAECHE_SONSTIGES_LAND</t>
  </si>
  <si>
    <t>Fläche - Sonstiges Land</t>
  </si>
  <si>
    <t>BEV</t>
  </si>
  <si>
    <t>BIP</t>
  </si>
  <si>
    <t>BRUTTOINLANDSPRODUKT_WACHSTUM_GGUE_VORJAHR</t>
  </si>
  <si>
    <t>EUROPAEISCHER_EMISSIONSHANDEL_PRICE</t>
  </si>
  <si>
    <t>Preis im EU ETS</t>
  </si>
  <si>
    <t>NEHS_PRICE</t>
  </si>
  <si>
    <t>Preis im nationalen Emissionshandel (nEHS)</t>
  </si>
  <si>
    <t>PRIMAERENERGIEVERBRAUCH</t>
  </si>
  <si>
    <t>Primärenergieverbrauch</t>
  </si>
  <si>
    <t>ENDENERGIEVERBRAUCH_GESAMT</t>
  </si>
  <si>
    <t>PRIMAERENERGIEVERBRAUCH_INKL_NEV_BRAUNKOHLE</t>
  </si>
  <si>
    <t>PRIMAERENERGIEVERBRAUCH_INKL_NEV_STEINKOHLE</t>
  </si>
  <si>
    <t>PRIMAERENERGIEVERBRAUCH_INKL_NEV_MINERALOEL</t>
  </si>
  <si>
    <t>PRIMAERENERGIEVERBRAUCH_INKL_NEV_FOSSILE_GASE</t>
  </si>
  <si>
    <t>PRIMAERENERGIEVERBRAUCH_INKL_NEV_MUELL</t>
  </si>
  <si>
    <t>PRIMAERENERGIEVERBRAUCH_INKL_NEV_KERNENERGIE</t>
  </si>
  <si>
    <t>PRIMAERENERGIEVERBRAUCH_INKL_NEV_BIOMASSE</t>
  </si>
  <si>
    <t>PRIMAERENERGIEVERBRAUCH_INKL_NEV_WINDENERGIE</t>
  </si>
  <si>
    <t>PRIMAERENERGIEVERBRAUCH_INKL_NEV_WASSERKRAFT</t>
  </si>
  <si>
    <t>PRIMAERENERGIEVERBRAUCH_INKL_NEV_SOLARENERGIE</t>
  </si>
  <si>
    <t>PRIMAERENERGIEVERBRAUCH_INKL_NEV_GEOTHERMIE_UND_UMWELTWAERME</t>
  </si>
  <si>
    <t>PRIMAERENERGIEVERBRAUCH_INKL_NEV_SONSTIGE_EE</t>
  </si>
  <si>
    <t>PRIMAERENERGIEVERBRAUCH_INKL_NEV_STROMHANDELSSALDO</t>
  </si>
  <si>
    <t>PRIMAERENERGIEVERBRAUCH_INKL_NEV_SYNTHETISCHE_KRAFTSTOFFE</t>
  </si>
  <si>
    <t>PRIMAERENERGIEVERBRAUCH_INKL_NEV_GESAMT</t>
  </si>
  <si>
    <t>PRIMAERENERGIEVERBRAUCH_INKL_NEV_GESAMT_AENDERUNG_GGUE_2008</t>
  </si>
  <si>
    <t>PRIMAERENERGIEVERBRAUCH_INKL_NEV_GESAMT_NACH_EU_DEFINITION_OHNE_NICHTENERGTISCHEN_VERBRAUCH_OHNE_ENDENERGIEVERBRAUCH_AN_UMWELTWAERME</t>
  </si>
  <si>
    <t>PRIMAERENERGIEVERBRAUCH_INKL_NEV_GESAMT_NACH_EU_DEFINITION_OHNE_NICHTENERGTISCHEN_VERBRAUCH_OHNE_ENDENERGIEVERBRAUCH_AN_UMWELTWAERME_AENDERUNG_GEGENUEBER_2008</t>
  </si>
  <si>
    <t>PRIMAERENERGIEVERBRAUCH_INKL_NEV_GESAMT_ERNEUERBARER_ANTEIL_AM_PRIMAERENERGIEVERBRAUCH</t>
  </si>
  <si>
    <t>ENDENERGIEVERBRAUCH_BRAUNKOHLE</t>
  </si>
  <si>
    <t>ENDENERGIEVERBRAUCH_STEINKOHLE</t>
  </si>
  <si>
    <t>ENDENERGIEVERBRAUCH_MINERALOEL</t>
  </si>
  <si>
    <t>ENDENERGIEVERBRAUCH_FOSSILE_GASE</t>
  </si>
  <si>
    <t>ENDENERGIEVERBRAUCH_MUELL</t>
  </si>
  <si>
    <t>ENDENERGIEVERBRAUCH_SONSTIGE</t>
  </si>
  <si>
    <t>ENDENERGIEVERBRAUCH_BIOMASSE_EINSCHLIESSLICH_ORGANISCHEM_ANTEIL_DES_MUELLS</t>
  </si>
  <si>
    <t>ENDENERGIEVERBRAUCH_SOLARENERGIE</t>
  </si>
  <si>
    <t>ENDENERGIEVERBRAUCH_GEOTHERMIE_UND_UMWELTWAERME</t>
  </si>
  <si>
    <t>ENDENERGIEVERBRAUCH_SONSTIGE_EE</t>
  </si>
  <si>
    <t>ENDENERGIEVERBRAUCH_STROM</t>
  </si>
  <si>
    <t>ENDENERGIEVERBRAUCH_FERNWAERME</t>
  </si>
  <si>
    <t>ENDENERGIEVERBRAUCH_SYNTHETISCHE_KRAFTSTOFFE</t>
  </si>
  <si>
    <t>ENDENERGIEVERBRAUCH_ENDENERGIEVERBRAUCH_GESAMT</t>
  </si>
  <si>
    <t>ENDENERGIEVERBRAUCH_GESAMT_AENDERUNG_GGUE_2008</t>
  </si>
  <si>
    <t>ENDENERGIEVERBRAUCH_GESAMT_NACH_EU_DEFINITION_OHNE_UMWELTWAERME</t>
  </si>
  <si>
    <t>ENDENERGIEVERBRAUCH_GESAMT_NACH_EU_DEFINITION_OHNE_UMWELTWAERME_AENDERUNG_GEGENUEBER_2008</t>
  </si>
  <si>
    <t>ENDENERGIEVERBRAUCH</t>
  </si>
  <si>
    <t>Endenergieverbrauch</t>
  </si>
  <si>
    <t>ELEKTRISCHE_LEISTUNG_ELEKTROLYSEURE_WASSERSTOFF_UND_PTL</t>
  </si>
  <si>
    <t>NACHFRAGE_NACH_ELEKTROLYSEWASSERSTOFF</t>
  </si>
  <si>
    <t>INLAENDISCHE_WASSERSTOFFPRODUKTION</t>
  </si>
  <si>
    <t>WASSERSTOFFIMPORT</t>
  </si>
  <si>
    <t>INLAENDISCHER_STROMVERBRAUCH_DER_ELEKTROLYSEURE</t>
  </si>
  <si>
    <t>NACHFRAGE_STROMBASIERTE_SYNTHETISCHE_FLUESSIGKRAFTSTOFFE</t>
  </si>
  <si>
    <t>INLAENDISCHE_PRODUKTION_STROMBASIERTE_SYNTHETISCHE_FLUESSIGKRAFTSTOFFE</t>
  </si>
  <si>
    <t>IMPORT_STROMBASIERTE_SYNTHETISCHE_FLUESSIGKRAFTSTOFFE</t>
  </si>
  <si>
    <t>INLAENDISCHER_STROMVERBRAUCH_PTL_HERSTELLUNG</t>
  </si>
  <si>
    <t>BRUTTOSTROMVERBRAUCH</t>
  </si>
  <si>
    <t>Bruttostromverbrauch</t>
  </si>
  <si>
    <t>ANTEIL_ERNEUERBARER_ENERGIEN_EE_AM_BRUTTOSTROMVERBRAUCH</t>
  </si>
  <si>
    <t>Anteil - erneuerbarer Energien (EE) am Bruttostromverbrauch</t>
  </si>
  <si>
    <t>BRUTTOSTROMERZEUGUNG_GESAMT</t>
  </si>
  <si>
    <t>INSTALLIERTE_LEISTUNG_EE</t>
  </si>
  <si>
    <t>Installierte Leistung - Erneuerbare Energie</t>
  </si>
  <si>
    <t>NETTOSTROMERZEUGUNG_ERNEUERBARE_ENERGIEN</t>
  </si>
  <si>
    <t>INSTALLIERTE_LEISTUNG_WIND_AN_LAND_JAHRESENDE</t>
  </si>
  <si>
    <t>INSTALLIERTE_LEISTUNG_WIND_AUF_SEE</t>
  </si>
  <si>
    <t>Installierte Leistung - Wind auf See</t>
  </si>
  <si>
    <t>INSTALLIERTE_LEISTUNG_PV</t>
  </si>
  <si>
    <t>Installierte Leistung - Photovoltaik</t>
  </si>
  <si>
    <t>INSTALLIERTE_LEISTUNG_BRAUNKOHLE</t>
  </si>
  <si>
    <t>INSTALLIERTE_LEISTUNG_STEINKOHLE</t>
  </si>
  <si>
    <t>STROMERZEUGUNG_BRAUNKOHLE</t>
  </si>
  <si>
    <t>STROMERZEUGUNG_STEINKOHLE</t>
  </si>
  <si>
    <t>INSTALLIERTE_LEISTUNG_ERDGAS</t>
  </si>
  <si>
    <t>STROMERZEUGUNG_AUS_ERDGAS</t>
  </si>
  <si>
    <t>EMISSIONSFAKTOR_DER_STROMERZEUGUNG</t>
  </si>
  <si>
    <t>Emissionsfaktor der Stromerzeugung</t>
  </si>
  <si>
    <t>EMISSIONSFAKTOR_FERNWAERME</t>
  </si>
  <si>
    <t>Emissionsfaktor Fernwärme</t>
  </si>
  <si>
    <t>GESAMTER_WAERMEVERBRAUCH_IN_WAERMENETZEN</t>
  </si>
  <si>
    <t>Gesamter Wärmeverbrauch in Wärmenetzen</t>
  </si>
  <si>
    <t>ELEKTRISCHE_LEISTUNG_FOSSILE_KWK_SCHEIBEN</t>
  </si>
  <si>
    <t>ENERGIEMENGE_FOSSILE_WAERMEERZEUGUNG_AUS_KWK</t>
  </si>
  <si>
    <t>TECHNOLOGIEMIX_VON_KLIMANEUTRALER_WAERMEVERSORGUNG_SOLARTHERMIE</t>
  </si>
  <si>
    <t>Technologiemix von klimaneutraler Wärmeversorgung - Solarthermie</t>
  </si>
  <si>
    <t>TECHNOLOGIEMIX_VON_KLIMANEUTRALER_WAERMEVERSORGUNG_GEOTHERMIE</t>
  </si>
  <si>
    <t>Technologiemix von klimaneutraler Wärmeversorgung - Geothermie</t>
  </si>
  <si>
    <t>TECHNOLOGIEMIX_KLIMANEUTRALER_WAERMEVERSORGUNG_GROSSWAERMEPUMPEN</t>
  </si>
  <si>
    <t>TECHNOLOGIEMIX_VON_KLIMANEUTRALER_WAERMEVERSORGUNG_POWER_TO_HEAT</t>
  </si>
  <si>
    <t>Technologiemix von klimaneutraler Wärmeversorgung - Power-to-heat</t>
  </si>
  <si>
    <t>TECHNOLOGIEMIX_KLIMANEUTRALER_WAERMEVERSORGUNG_HEIZWERKE_BIOGEN</t>
  </si>
  <si>
    <t>TECHNOLOGIEMIX_VON_KLIMANEUTRALER_WAERMEVERSORGUNG_KWK_WASSERSTOFF</t>
  </si>
  <si>
    <t>Technologiemix von klimaneutraler Wärmeversorgung - KWK Wasserstoff</t>
  </si>
  <si>
    <t>BRUTTOSTROMERZEUGUNG_BIOGAS</t>
  </si>
  <si>
    <t>INSTALLIERTE_LEISTUNG_GROSSBATTERIESPEICHER</t>
  </si>
  <si>
    <t>STROMSPEICHERKAPAZITAET_PUMPSPEICHER</t>
  </si>
  <si>
    <t>CO2_ABSCHEIDUNG_GESAMT</t>
  </si>
  <si>
    <t>PRODUKTIONSMENGEN_PRODUKTIONSINDEX</t>
  </si>
  <si>
    <t>ANTEIL_STROM_UND_UMGEBUNGSWAERME_AUS_WAERMEPUMPEN_AN_PROZESSWAERMEERZEUGUNG</t>
  </si>
  <si>
    <t>ELEKTRIFIZIERUNGSGRAD_ANTEIL_STROM_AN_ENDENERGIEBEDARF</t>
  </si>
  <si>
    <t>DIFFERENZKOSTEN_CO2_ARMER_PRODUKTIONSVERFAHREN_H2_DRI_ZU_BF_BOF_CO2_PREIS_BEREITS_INBEGRIFFEN</t>
  </si>
  <si>
    <t>Differenzkosten CO2-armer Produktionsverfahren - (H2-DRI zu BF/BOF)</t>
  </si>
  <si>
    <t>DIFFERENZKOSTEN_CO2_ARMER_PRODUKTIONSVERFAHREN_GLASSCHMELZE_FLACHGLAS_VOLLELEKTRISCH_ZU_ERDGAS_CO2_PREIS_BEREITS_INBEGRIFFEN</t>
  </si>
  <si>
    <t>DIFFERENZKOSTEN_CO2_ARMER_PRODUKTIONSVERFAHREN_GLASSCHMELZE_BEHAELTERGLAS_VOLLELEKTRISCH_ZU_ERDGAS_CO2_PREIS_BEREITS_INBEGRIFFEN</t>
  </si>
  <si>
    <t>PROD_MENGEN_ELEKTRISCHE_GLASSCHMELZE</t>
  </si>
  <si>
    <t>Produktionsmengen - Elektrische Glasschmelze</t>
  </si>
  <si>
    <t>PROD_MENGEN_H2_DRI</t>
  </si>
  <si>
    <t>Produktionsmengen - Eisenschwamm (H2 basiert)</t>
  </si>
  <si>
    <t>PROD_MENGEN_KALKSTEINREDUZIERTE_BINDEMITTEL</t>
  </si>
  <si>
    <t>Produktionsmengen - Kalksteinreduzierte Bindemittel</t>
  </si>
  <si>
    <t>PROD_MENGEN_H2_BASIERTES_AMMONIAK</t>
  </si>
  <si>
    <t>Produktionsmengen - Ammoniak (H2 basiert)</t>
  </si>
  <si>
    <t>PROD_MENGEN_H2_BASIERTES_ETHYLEN</t>
  </si>
  <si>
    <t>Produktionsmengen - Ethylen (H2 basiert)</t>
  </si>
  <si>
    <t>WASSERSTOFFBEDARF_FUER_STAHL</t>
  </si>
  <si>
    <t>Wasserstoffbedarf - Stahl</t>
  </si>
  <si>
    <t>WASSERSTOFFBEDARF_FUER_INDUSTRIE_GESAMT_OHNE_CHEMISCHEN_ROHSTOFF</t>
  </si>
  <si>
    <t>Wasserstoffbedarf - Industrie gesamt (ohne chemischen Rohstoff)</t>
  </si>
  <si>
    <t>WASSERSTOFFBEDARF_ALS_CHEMISCHER_ROHSTOFF</t>
  </si>
  <si>
    <t>Wasserstoffbedarf - chemischer Rohstoff</t>
  </si>
  <si>
    <t>NUTZUNG_ERDGAS_KOHLEN_OELE</t>
  </si>
  <si>
    <t>Nutzung Erdgas, Kohlen und Oele</t>
  </si>
  <si>
    <t>ANTEIL_FOSSILE_ENERGIETRAEGER_AN_ENDENERGIEBEDARF</t>
  </si>
  <si>
    <t>CO2_ABSCHEIDUNG_KALK_OHNE_TRANSPORT_UND_SPEICHERUNG</t>
  </si>
  <si>
    <t>CO2_ABSCHEIDUNG_ZEMENT_OHNE_TRANSPORT_UND_SPEICHERUNG</t>
  </si>
  <si>
    <t>CO2_ABSCHEIDEKOSTEN_KALK</t>
  </si>
  <si>
    <t>CO2_ABSCHEIDEKOSTEN_ZEMENT</t>
  </si>
  <si>
    <t>CO2_ABSCHEIDEKOSTEN_KALK_INKLUSIVE_ANNAHMEN_ZU_TRANSPORT_UND_SPEICHERUNG</t>
  </si>
  <si>
    <t>CO2_ABSCHEIDEKOSTEN_ZEMENT_INKLUSIVE_ANNAHMEN_ZU_TRANSPORT_UND_SPEICHERUNG</t>
  </si>
  <si>
    <t>ENTWICKLUNG_DES_ENDENERGIEVERBRAUCHS</t>
  </si>
  <si>
    <t>ENTWICKLUNG_DER_HEIZGRADTAGE</t>
  </si>
  <si>
    <t>AENDERUNG_ENDENERGIEVERBRAUCH_GEBAEUDESEKTOR_IM_VERGLEICH_ZU_2022_DURCH_GEBAEUDESANIERUNG</t>
  </si>
  <si>
    <t>AENDERUNG_ENDENERGIEVERBRAUCH_GEBAEUDESEKTOR_IM_VERGLEICH_ZU_2022_DURCH_AUSTAUSCH_DES_WAERMEVERSORGUNGSSYSTEMS</t>
  </si>
  <si>
    <t>AENDERUNG_ENDENERGIEVERBRAUCH_GEBAEUDESEKTOR_IM_VERGLEICH_ZU_2022_DURCH_STEIGENDE_AUSSENTEMPERATUR</t>
  </si>
  <si>
    <t>DURCHSCHNITTLICHER_ANTEIL_KLIMANEUTRALER_WAERMEVERSORGUNG_AN_NEUINSTALLATIONEN_TECHNOLOGIEMIX_DES_MARKTABSATZES_VON_HEIZUNGSANLAGEN</t>
  </si>
  <si>
    <t>ABSATZ_WAERMEPUMPEN_NACH_INSTALLATION_IN_BESTAND</t>
  </si>
  <si>
    <t>Absatz Wärmepumpen nach Installation in Bestand</t>
  </si>
  <si>
    <t>ABSATZ_WAERMEPUMPEN_NACH_INSTALLATION_IN_NEUBAU</t>
  </si>
  <si>
    <t>Absatz Wärmepumpen nach Installation in Neubau</t>
  </si>
  <si>
    <t>WAERMEPUMPEN_IM_BESTAND_ANZAHL_GEBAEUDE</t>
  </si>
  <si>
    <t>Wärmepumpen im Bestand</t>
  </si>
  <si>
    <t>ANSCHLUESSE_AN_WAERMENETZE_ANZAHL_GEBAEUDE</t>
  </si>
  <si>
    <t>Anschlüsse an Wärmenetze</t>
  </si>
  <si>
    <t>NUTZUNG_ERNEUERBARER_ENERGIEN_BIOMASSE</t>
  </si>
  <si>
    <t>NUTZUNG_ERNEUERBARER_ENERGIEN_WAERMEPUMPEN</t>
  </si>
  <si>
    <t>NUTZUNG_FOSSILER_HEIZARTEN_ERDGAS_HEIZOEL_UND_KOHLE</t>
  </si>
  <si>
    <t>Nutzung fossiler Heizarten, Erdgas, Heizoel und Kohle</t>
  </si>
  <si>
    <t>INVESTITIONEN_IN_DIE_ENERGETISCHE_SANIERUNG_DER_GEBAEUDEHUELLE</t>
  </si>
  <si>
    <t>Investionsmenge - Energetische Sanierung der Gebäudehülle</t>
  </si>
  <si>
    <t>GESAMTINVESTITIONEN_MIT_INSTANDSETZUNG_UND_NEUBAU</t>
  </si>
  <si>
    <t>ELEKTRISCHE_HAUSHALTSGERAETE_SPEZIFISCHER_STROMVERBRAUCH_IM_BESTAND_BELEUCHTUNG</t>
  </si>
  <si>
    <t>ELEKTRISCHE_HAUSHALTSGERAETE_SPEZIFISCHER_STROMVERBRAUCH_IM_BESTAND_FERNSEHER</t>
  </si>
  <si>
    <t>ELEKTRISCHE_HAUSHALTSGERAETE_SPEZIFISCHER_STROMVERBRAUCH_IM_BESTAND_KUEHLSCHRAENKE</t>
  </si>
  <si>
    <t>ELEKTRISCHE_HAUSHALTSGERAETE_SPEZIFISCHER_STROMVERBRAUCH_IM_BESTAND_WASCHMASCHINEN</t>
  </si>
  <si>
    <t>ELEKTRISCHE_HAUSHALTSGERAETE_SPEZIFISCHER_STROMVERBRAUCH_NEUER_ELEKTRISCHER_GERAETE_BELEUCHTUNG</t>
  </si>
  <si>
    <t>ELEKTRISCHE_HAUSHALTSGERAETE_SPEZIFISCHER_STROMVERBRAUCH_NEUER_ELEKTRISCHER_GERAETE_FERNSEHER</t>
  </si>
  <si>
    <t>ELEKTRISCHE_HAUSHALTSGERAETE_SPEZIFISCHER_STROMVERBRAUCH_NEUER_ELEKTRISCHER_GERAETE_KUEHLSCHRAENKE</t>
  </si>
  <si>
    <t>ELEKTRISCHE_HAUSHALTSGERAETE_SPEZIFISCHER_STROMVERBRAUCH_NEUER_ELEKTRISCHER_GERAETE_WASCHMASCHINEN</t>
  </si>
  <si>
    <t>ANZAHL_E_PKW_BESTAND</t>
  </si>
  <si>
    <t>Anzahl - E-Pkw (Bestand)</t>
  </si>
  <si>
    <t>ANZAHL_PLUG_IN_HYBRID_E_PKW_BESTAND</t>
  </si>
  <si>
    <t>ANZAHL_E_PKW_NZL</t>
  </si>
  <si>
    <t>Anzahl - E-Pkw (Neuzulassungen)</t>
  </si>
  <si>
    <t>ANZAHL_KONVENTIONELLE_PKW_BESTAND</t>
  </si>
  <si>
    <t>Anzahl - konventionelle Pkw (Bestand)</t>
  </si>
  <si>
    <t>ANZAHL_KONVENTIONELLE_PKW_NEUZULASSUNGEN_INKL_HYBRID_E_PKW</t>
  </si>
  <si>
    <t>ANZAHL_E_LKW_BESTAND</t>
  </si>
  <si>
    <t>Anzahl - E-Lkw (Bestand)</t>
  </si>
  <si>
    <t>ANZAHL_E_LKW_NZL</t>
  </si>
  <si>
    <t>Anzahl - E-Lkw (Neuzulassungen)</t>
  </si>
  <si>
    <t>ANZAHL_KONVENTIONELLE_LKW_BESTAND</t>
  </si>
  <si>
    <t>Anzahl - konventionelle Lkw (Bestand)</t>
  </si>
  <si>
    <t>ANZAHL_KONVENTIONELLE_LKW_NZL</t>
  </si>
  <si>
    <t>Anzahl - konventionelle Lkw (Neuzulassungen)</t>
  </si>
  <si>
    <t>PERSONENVERKEHRSLEISTUNG_PKW</t>
  </si>
  <si>
    <t>PERSONENVERKEHRSLEISTUNG_VERKEHRSLEISTUNG_OEV</t>
  </si>
  <si>
    <t>Personenverkehrsleistung - Oeffentlicher Verkehr</t>
  </si>
  <si>
    <t>PERSONENVERKEHRSLEISTUNG_VERKEHRSLEISTUNG_BAHN</t>
  </si>
  <si>
    <t>PERSONENVERKEHRSLEISTUNG_VERKEHRSLEISTUNG_RAD</t>
  </si>
  <si>
    <t>PERSONENVERKEHRSLEISTUNG_VERKEHRSLEISTUNG_FUSS</t>
  </si>
  <si>
    <t>Personenverkehrsleistung - Fuss</t>
  </si>
  <si>
    <t>GUETERVERKEHRSLEISTUNG_ELEKTRISCHE_FAHRLEISTUNG_LKW</t>
  </si>
  <si>
    <t>Elektrische Fahrleistung - Lkw</t>
  </si>
  <si>
    <t>GUETERVERKEHRSLEISTUNG_STRASSE</t>
  </si>
  <si>
    <t>GUETERVERKEHRSLEISTUNG_GUETERVERKEHRSLEISTUNG_SCHIENE</t>
  </si>
  <si>
    <t>GUETERVERKEHRSLEISTUNG_GUETERVERKEHRSLEISTUNG_SCHIFF</t>
  </si>
  <si>
    <t>GUETERVERKEHRSLEISTUNG_GUETERVERKEHRSLEISTUNG_LUFT</t>
  </si>
  <si>
    <t>BESTANDSZUGEHOERIGKEIT_E_PKW</t>
  </si>
  <si>
    <t>BESTANDSZUGEHOERIGKEIT_KONVENTIONELLE_PKW</t>
  </si>
  <si>
    <t>KRAFTSTOFFMIX_FOSSIL</t>
  </si>
  <si>
    <t>KRAFTSTOFFMIX_BIOGEN_AUS_FUTTER_UND_NAHRUNGSMITTELN_AUS_ALTSPEISEOELEN_UND_TIERFETTEN</t>
  </si>
  <si>
    <t>KRAFTSTOFFMIX_BIOGEN_FORTSCHRITTLICH_NACH_ANHANG_IX_TEIL_A_DER_RED</t>
  </si>
  <si>
    <t>KRAFTSTOFFMIX_PTL_H2</t>
  </si>
  <si>
    <t>STROM</t>
  </si>
  <si>
    <t>ANZAHL_MILCHKUEHE</t>
  </si>
  <si>
    <t>Anzahl - Milchkühe</t>
  </si>
  <si>
    <t>ANZAHL_ANDERE_RINDER</t>
  </si>
  <si>
    <t>Anzahl - andere Rinder</t>
  </si>
  <si>
    <t>ANZAHL_SCHWEINE_OHNE_SAUGFERKEL</t>
  </si>
  <si>
    <t>Anzahl - Schweine (ohne Saugferkel)</t>
  </si>
  <si>
    <t>ANZAHL_GEFLUEGEL</t>
  </si>
  <si>
    <t>Anzahl - Geflügel</t>
  </si>
  <si>
    <t>ANZAHL_PFERDE</t>
  </si>
  <si>
    <t>Anzahl - Pferde</t>
  </si>
  <si>
    <t>ANZAHL_SCHAFE</t>
  </si>
  <si>
    <t>Anzahl - Schafe</t>
  </si>
  <si>
    <t>ANZAHL_ZIEGEN</t>
  </si>
  <si>
    <t>Anzahl - Ziegen</t>
  </si>
  <si>
    <t>MINERALDUENGEREINSATZ</t>
  </si>
  <si>
    <t>WIRTSCHAFTSDUENGERAUSBRINGUNG</t>
  </si>
  <si>
    <t>AUSSCHEIDUNG_AUF_DER_WEIDE</t>
  </si>
  <si>
    <t>AUSBRINGUNG_VON_GAERRUECKSTAENDEN_AUS_ENERGIEPFLANZEN</t>
  </si>
  <si>
    <t>ERNTERUECKSTAENDE</t>
  </si>
  <si>
    <t>THG_EMISSIONEN_ENERGIEVERBRAUCH_STATIONAERE_QUELLEN_1_A_4_C_I</t>
  </si>
  <si>
    <t>THG_EMISSIONEN_ENERGIEVERBRAUCH_AUS_MOBILEN_QUELLEN_1_A_4_C_II</t>
  </si>
  <si>
    <t>ENDENERGIEVERBRAUCH_1_A_4_C</t>
  </si>
  <si>
    <t>ANTEIL_FOSSILE_ENERGIEN_AN_ENDENERGIEVERBRAUCH</t>
  </si>
  <si>
    <t>zeile</t>
  </si>
  <si>
    <t>NO</t>
  </si>
  <si>
    <t>Preis im nationalen Emissionshandel / EU ETS 2</t>
  </si>
  <si>
    <t xml:space="preserve">Datentabelle für die Treibhausgas-Projektionen 2025 </t>
  </si>
  <si>
    <t>Excelfassung der zentralen Ergebnisdaten</t>
  </si>
  <si>
    <t>Angaben für Quellenvermerk</t>
  </si>
  <si>
    <r>
      <t xml:space="preserve">Autor: </t>
    </r>
    <r>
      <rPr>
        <sz val="14"/>
        <rFont val="Calibri"/>
        <family val="2"/>
        <scheme val="minor"/>
      </rPr>
      <t>Öko-Institut, Fraunhofer ISI, IREES, Prognos, M-Five und Thünen-Institut</t>
    </r>
  </si>
  <si>
    <r>
      <t xml:space="preserve">Bearbeiter: </t>
    </r>
    <r>
      <rPr>
        <sz val="14"/>
        <rFont val="Calibri"/>
        <family val="2"/>
        <scheme val="minor"/>
      </rPr>
      <t>Umweltbundesamt und Öko-Institut</t>
    </r>
  </si>
  <si>
    <r>
      <t xml:space="preserve">Herausgeber und Verwalter: </t>
    </r>
    <r>
      <rPr>
        <sz val="14"/>
        <rFont val="Calibri"/>
        <family val="2"/>
        <scheme val="minor"/>
      </rPr>
      <t>Umweltbundesamt</t>
    </r>
  </si>
  <si>
    <r>
      <t xml:space="preserve">Lizenz: </t>
    </r>
    <r>
      <rPr>
        <sz val="14"/>
        <rFont val="Calibri"/>
        <family val="2"/>
        <scheme val="minor"/>
      </rPr>
      <t>Datenlizenz Deutschland – Namensnennung – Version 2.0 (DL-DE-&gt;BY-2.0)</t>
    </r>
  </si>
  <si>
    <r>
      <rPr>
        <b/>
        <sz val="14"/>
        <color theme="1"/>
        <rFont val="Calibri"/>
        <family val="2"/>
        <scheme val="minor"/>
      </rPr>
      <t>Lizenztext:</t>
    </r>
    <r>
      <rPr>
        <sz val="14"/>
        <color theme="1"/>
        <rFont val="Calibri"/>
        <family val="2"/>
        <scheme val="minor"/>
      </rPr>
      <t xml:space="preserve"> https://www.govdata.de/dl-de/by-2-0</t>
    </r>
  </si>
  <si>
    <t>Metadaten abrufbar via Daten- und Modelldokumentation</t>
  </si>
  <si>
    <t xml:space="preserve">https://thg-projektionen2025-daten-modell-dokumentation-788cd5.usercontent.opencode.de/Datensatz/datentabelle/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</si>
</sst>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13"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sz val="11"/>
      <color rgb="FF000000"/>
      <name val="Calibri"/>
      <family val="2"/>
      <scheme val="minor"/>
    </font>
    <font>
      <vertAlign val="subscript"/>
      <sz val="11"/>
      <color theme="1"/>
      <name val="Calibri"/>
      <family val="2"/>
      <scheme val="minor"/>
    </font>
    <font>
      <b/>
      <sz val="18"/>
      <color theme="1"/>
      <name val="Calibri"/>
      <family val="2"/>
      <scheme val="minor"/>
    </font>
    <font>
      <sz val="14"/>
      <color theme="1"/>
      <name val="Calibri"/>
      <family val="2"/>
      <scheme val="minor"/>
    </font>
    <font>
      <u/>
      <sz val="11"/>
      <color theme="10"/>
      <name val="Calibri"/>
      <family val="2"/>
      <scheme val="minor"/>
    </font>
    <font>
      <b/>
      <u/>
      <sz val="14"/>
      <name val="Calibri"/>
      <family val="2"/>
      <scheme val="minor"/>
    </font>
    <font>
      <b/>
      <sz val="14"/>
      <name val="Calibri"/>
      <family val="2"/>
      <scheme val="minor"/>
    </font>
    <font>
      <sz val="14"/>
      <name val="Calibri"/>
      <family val="2"/>
      <scheme val="minor"/>
    </font>
    <font>
      <b/>
      <sz val="14"/>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9" fontId="3" fillId="0" borderId="0" applyFont="0" applyFill="0" applyBorder="0" applyAlignment="0" applyProtection="0"/>
    <xf numFmtId="164" fontId="3" fillId="0" borderId="0" applyFont="0" applyFill="0" applyBorder="0" applyAlignment="0" applyProtection="0"/>
    <xf numFmtId="0" fontId="8"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vertical="top"/>
    </xf>
    <xf numFmtId="0" fontId="0" fillId="0" borderId="2" xfId="0" applyBorder="1"/>
    <xf numFmtId="0" fontId="0" fillId="2" borderId="2" xfId="0" applyFill="1" applyBorder="1"/>
    <xf numFmtId="0" fontId="0" fillId="3" borderId="2" xfId="0" applyFill="1" applyBorder="1" applyProtection="1">
      <protection locked="0"/>
    </xf>
    <xf numFmtId="0" fontId="0" fillId="0" borderId="2" xfId="0" applyBorder="1" applyProtection="1">
      <protection locked="0"/>
    </xf>
    <xf numFmtId="0" fontId="0" fillId="4" borderId="2" xfId="0" applyFill="1" applyBorder="1"/>
    <xf numFmtId="165" fontId="0" fillId="3" borderId="2" xfId="0" applyNumberFormat="1" applyFill="1" applyBorder="1" applyProtection="1">
      <protection locked="0"/>
    </xf>
    <xf numFmtId="165" fontId="0" fillId="3" borderId="2" xfId="1" applyNumberFormat="1" applyFont="1" applyFill="1" applyBorder="1" applyProtection="1">
      <protection locked="0"/>
    </xf>
    <xf numFmtId="0" fontId="0" fillId="3" borderId="2" xfId="0" applyFill="1" applyBorder="1"/>
    <xf numFmtId="0" fontId="0" fillId="2" borderId="2" xfId="0" applyFill="1" applyBorder="1" applyProtection="1">
      <protection locked="0"/>
    </xf>
    <xf numFmtId="0" fontId="4" fillId="3" borderId="2" xfId="0" applyFont="1" applyFill="1" applyBorder="1" applyAlignment="1">
      <alignment vertical="center"/>
    </xf>
    <xf numFmtId="0" fontId="0" fillId="3" borderId="3" xfId="0" applyFill="1" applyBorder="1"/>
    <xf numFmtId="165" fontId="0" fillId="3" borderId="2" xfId="0" applyNumberFormat="1" applyFill="1" applyBorder="1"/>
    <xf numFmtId="165" fontId="0" fillId="3" borderId="2" xfId="2" applyNumberFormat="1" applyFont="1" applyFill="1" applyBorder="1" applyProtection="1">
      <protection locked="0"/>
    </xf>
    <xf numFmtId="0" fontId="6" fillId="5" borderId="0" xfId="0" applyFont="1" applyFill="1" applyAlignment="1">
      <alignment horizontal="left" indent="1"/>
    </xf>
    <xf numFmtId="0" fontId="0" fillId="5" borderId="0" xfId="0" applyFill="1"/>
    <xf numFmtId="0" fontId="7" fillId="5" borderId="0" xfId="0" applyFont="1" applyFill="1" applyAlignment="1">
      <alignment horizontal="left" indent="1"/>
    </xf>
    <xf numFmtId="0" fontId="9" fillId="5" borderId="0" xfId="3" applyFont="1" applyFill="1" applyBorder="1" applyAlignment="1">
      <alignment horizontal="left" indent="1"/>
    </xf>
    <xf numFmtId="0" fontId="10" fillId="5" borderId="0" xfId="3" applyFont="1" applyFill="1" applyBorder="1" applyAlignment="1">
      <alignment horizontal="left" indent="1"/>
    </xf>
    <xf numFmtId="0" fontId="8" fillId="5" borderId="0" xfId="3" applyFill="1" applyAlignment="1">
      <alignment horizontal="left" indent="1"/>
    </xf>
  </cellXfs>
  <cellStyles count="4">
    <cellStyle name="Komma" xfId="2" builtinId="3"/>
    <cellStyle name="Link" xfId="3" builtinId="8"/>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Peter Kasten" id="{195C11E2-BACB-454F-854D-85C0EF897474}" userId="Peter Kasten" providerId="None"/>
  <person displayName="Wolf Kristian Görz" id="{7597AADC-CE76-4A2E-9E22-201072D629BD}" userId="w.goerz@oeko.de" providerId="PeoplePicker"/>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79" dT="2025-03-07T21:38:50.04" personId="{195C11E2-BACB-454F-854D-85C0EF897474}" id="{773F5F62-059B-4A99-9263-CE9F972F7758}" done="1">
    <text>@Wolf Kristian Görz 
Das sind die Plug-In-Hybride. Müsset das nicht angepasst werden, weil bei konventionellen Pkw in Klammern das gleiche steht.</text>
    <mentions>
      <mention mentionpersonId="{7597AADC-CE76-4A2E-9E22-201072D629BD}" mentionId="{36E01860-D8C9-4E81-A333-EB4C46DF0A22}" startIndex="0" length="19"/>
    </mentions>
  </threadedComment>
  <threadedComment ref="F394" dT="2025-03-07T21:40:03.86" personId="{195C11E2-BACB-454F-854D-85C0EF897474}" id="{89A57D8A-8B06-4CEA-9CDD-124AD0ECAA2E}">
    <text>@Wolf Kristian Görz Ist das mit Brennstoffzellen-Lkw und efuels? Die Bitte vom UBA war das dann genauer zu formulieren.</text>
    <mentions>
      <mention mentionpersonId="{7597AADC-CE76-4A2E-9E22-201072D629BD}" mentionId="{27D8751C-775C-4514-81F9-E8AAA0101DCC}" startIndex="0" length="19"/>
    </mentions>
  </threadedComment>
  <threadedComment ref="F404" dT="2025-03-07T21:45:55.30" personId="{195C11E2-BACB-454F-854D-85C0EF897474}" id="{EF8172F9-66EF-42AD-B9D8-F0048B2B6C6E}" done="1">
    <text>@Wolf Kristian Görz ich würde das in "Kraftstoffmix - biogen - aus Futter- und Nahrungsmitteln / aus Altspeiseölen und Tierfetten" ändern</text>
    <mentions>
      <mention mentionpersonId="{7597AADC-CE76-4A2E-9E22-201072D629BD}" mentionId="{CD7D9F63-50B8-41D5-BF26-D3C7AACE5F7E}" startIndex="0" length="19"/>
    </mentions>
  </threadedComment>
  <threadedComment ref="F438" dT="2025-03-07T21:45:55.30" personId="{195C11E2-BACB-454F-854D-85C0EF897474}" id="{33AF8FD6-4CE6-4391-992F-DE269E53D408}" done="1">
    <text>@Wolf Kristian Görz ich würde das in "Kraftstoffmix - biogen - aus Futter- und Nahrungsmitteln / aus Altspeiseölen und Tierfetten" ändern</text>
    <mentions>
      <mention mentionpersonId="{7597AADC-CE76-4A2E-9E22-201072D629BD}" mentionId="{EFB33A49-0905-4EBF-8E40-471C19EE6DA6}" startIndex="0" length="19"/>
    </mentions>
  </threadedComment>
  <threadedComment ref="F446" dT="2025-03-07T21:47:22.50" personId="{195C11E2-BACB-454F-854D-85C0EF897474}" id="{2D99DFB5-46A1-4EC5-9C57-9CE4B37E4949}" done="1">
    <text>@Wolf Kristian Görz Rechtschreibfehler "Dieselfahrleistung"</text>
    <mentions>
      <mention mentionpersonId="{7597AADC-CE76-4A2E-9E22-201072D629BD}" mentionId="{E4B6D3CA-36F2-4B66-ABD5-EFB0E98EC1E9}" startIndex="0" length="19"/>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thg-projektionen2025-daten-modell-dokumentation-788cd5.usercontent.opencode.de/Datensatz/datentabell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0C70-445B-4DBE-A9FD-B64B1253EB0D}">
  <dimension ref="A8:A20"/>
  <sheetViews>
    <sheetView tabSelected="1" workbookViewId="0">
      <selection activeCell="H30" sqref="H30"/>
    </sheetView>
  </sheetViews>
  <sheetFormatPr baseColWidth="10" defaultRowHeight="15" x14ac:dyDescent="0.25"/>
  <cols>
    <col min="1" max="16384" width="11.42578125" style="16"/>
  </cols>
  <sheetData>
    <row r="8" spans="1:1" ht="23.25" x14ac:dyDescent="0.35">
      <c r="A8" s="15" t="s">
        <v>573</v>
      </c>
    </row>
    <row r="9" spans="1:1" ht="18.75" x14ac:dyDescent="0.3">
      <c r="A9" s="17" t="s">
        <v>574</v>
      </c>
    </row>
    <row r="12" spans="1:1" ht="18.75" x14ac:dyDescent="0.3">
      <c r="A12" s="18" t="s">
        <v>575</v>
      </c>
    </row>
    <row r="13" spans="1:1" ht="18.75" x14ac:dyDescent="0.3">
      <c r="A13" s="19" t="s">
        <v>576</v>
      </c>
    </row>
    <row r="14" spans="1:1" ht="18.75" x14ac:dyDescent="0.3">
      <c r="A14" s="19" t="s">
        <v>577</v>
      </c>
    </row>
    <row r="15" spans="1:1" ht="18.75" x14ac:dyDescent="0.3">
      <c r="A15" s="19" t="s">
        <v>578</v>
      </c>
    </row>
    <row r="16" spans="1:1" ht="18.75" x14ac:dyDescent="0.3">
      <c r="A16" s="19" t="s">
        <v>579</v>
      </c>
    </row>
    <row r="17" spans="1:1" ht="18.75" x14ac:dyDescent="0.3">
      <c r="A17" s="17" t="s">
        <v>580</v>
      </c>
    </row>
    <row r="19" spans="1:1" ht="18.75" x14ac:dyDescent="0.3">
      <c r="A19" s="18" t="s">
        <v>581</v>
      </c>
    </row>
    <row r="20" spans="1:1" x14ac:dyDescent="0.25">
      <c r="A20" s="20" t="s">
        <v>582</v>
      </c>
    </row>
  </sheetData>
  <hyperlinks>
    <hyperlink ref="A20" r:id="rId1" xr:uid="{FF5F27EE-AA3F-4209-B174-513760523553}"/>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27"/>
  <sheetViews>
    <sheetView showGridLines="0" zoomScale="80" zoomScaleNormal="80" workbookViewId="0">
      <pane ySplit="1" topLeftCell="A2" activePane="bottomLeft" state="frozen"/>
      <selection activeCell="E1" sqref="E1"/>
      <selection pane="bottomLeft" activeCell="G164" sqref="G164"/>
    </sheetView>
  </sheetViews>
  <sheetFormatPr baseColWidth="10" defaultColWidth="9" defaultRowHeight="15" x14ac:dyDescent="0.25"/>
  <cols>
    <col min="1" max="1" width="29.140625" style="2" bestFit="1" customWidth="1"/>
    <col min="2" max="2" width="13.5703125" style="2" hidden="1" customWidth="1"/>
    <col min="3" max="3" width="21.140625" style="2" customWidth="1"/>
    <col min="4" max="4" width="30.140625" style="2" customWidth="1"/>
    <col min="5" max="5" width="19.42578125" style="2" customWidth="1"/>
    <col min="6" max="6" width="57.85546875" style="2" customWidth="1"/>
    <col min="7" max="7" width="28.140625" style="2" customWidth="1"/>
    <col min="8" max="8" width="9" style="2"/>
    <col min="9" max="9" width="18.85546875" style="2" bestFit="1" customWidth="1"/>
    <col min="10" max="10" width="11.85546875" style="5" bestFit="1" customWidth="1"/>
    <col min="11" max="11" width="23.85546875" style="5" customWidth="1"/>
    <col min="12" max="21" width="12.42578125" style="5" bestFit="1" customWidth="1"/>
    <col min="22" max="25" width="11.42578125" style="5" bestFit="1" customWidth="1"/>
    <col min="26" max="37" width="11.85546875" style="5" bestFit="1" customWidth="1"/>
    <col min="38" max="42" width="9" style="5"/>
    <col min="43" max="16384" width="9" style="2"/>
  </cols>
  <sheetData>
    <row r="1" spans="1:42" x14ac:dyDescent="0.25">
      <c r="A1" s="1" t="s">
        <v>0</v>
      </c>
      <c r="B1" s="1" t="s">
        <v>570</v>
      </c>
      <c r="C1" s="1" t="s">
        <v>1</v>
      </c>
      <c r="D1" s="1" t="s">
        <v>2</v>
      </c>
      <c r="E1" s="1" t="s">
        <v>3</v>
      </c>
      <c r="F1" s="1" t="s">
        <v>4</v>
      </c>
      <c r="G1" s="1" t="s">
        <v>5</v>
      </c>
      <c r="H1" s="1" t="s">
        <v>6</v>
      </c>
      <c r="I1" s="1" t="s">
        <v>7</v>
      </c>
      <c r="J1" s="1" t="s">
        <v>8</v>
      </c>
      <c r="K1" s="1" t="s">
        <v>9</v>
      </c>
      <c r="L1" s="1">
        <v>2025</v>
      </c>
      <c r="M1" s="1">
        <v>2026</v>
      </c>
      <c r="N1" s="1">
        <v>2027</v>
      </c>
      <c r="O1" s="1">
        <v>2028</v>
      </c>
      <c r="P1" s="1">
        <v>2029</v>
      </c>
      <c r="Q1" s="1">
        <v>2030</v>
      </c>
      <c r="R1" s="1">
        <v>2031</v>
      </c>
      <c r="S1" s="1">
        <v>2032</v>
      </c>
      <c r="T1" s="1">
        <v>2033</v>
      </c>
      <c r="U1" s="1">
        <v>2034</v>
      </c>
      <c r="V1" s="1">
        <v>2035</v>
      </c>
      <c r="W1" s="1">
        <v>2036</v>
      </c>
      <c r="X1" s="1">
        <v>2037</v>
      </c>
      <c r="Y1" s="1">
        <v>2038</v>
      </c>
      <c r="Z1" s="1">
        <v>2039</v>
      </c>
      <c r="AA1" s="1">
        <v>2040</v>
      </c>
      <c r="AB1" s="1">
        <v>2041</v>
      </c>
      <c r="AC1" s="1">
        <v>2042</v>
      </c>
      <c r="AD1" s="1">
        <v>2043</v>
      </c>
      <c r="AE1" s="1">
        <v>2044</v>
      </c>
      <c r="AF1" s="1">
        <v>2045</v>
      </c>
      <c r="AG1" s="1">
        <v>2046</v>
      </c>
      <c r="AH1" s="1">
        <v>2047</v>
      </c>
      <c r="AI1" s="1">
        <v>2048</v>
      </c>
      <c r="AJ1" s="1">
        <v>2049</v>
      </c>
      <c r="AK1" s="1">
        <v>2050</v>
      </c>
      <c r="AL1" s="1">
        <v>2051</v>
      </c>
      <c r="AM1" s="1">
        <v>2052</v>
      </c>
      <c r="AN1" s="1">
        <v>2053</v>
      </c>
      <c r="AO1" s="1">
        <v>2054</v>
      </c>
      <c r="AP1" s="1">
        <v>2055</v>
      </c>
    </row>
    <row r="2" spans="1:42" x14ac:dyDescent="0.25">
      <c r="A2" s="3" t="s">
        <v>23</v>
      </c>
      <c r="B2" s="3"/>
      <c r="C2" s="3" t="s">
        <v>322</v>
      </c>
      <c r="D2" s="3" t="s">
        <v>323</v>
      </c>
      <c r="E2" s="3" t="s">
        <v>24</v>
      </c>
      <c r="F2" s="3" t="s">
        <v>70</v>
      </c>
      <c r="G2" s="3" t="s">
        <v>71</v>
      </c>
      <c r="H2" s="3" t="s">
        <v>20</v>
      </c>
      <c r="I2" s="9" t="s">
        <v>30</v>
      </c>
      <c r="J2" s="4"/>
      <c r="K2" s="4"/>
      <c r="L2" s="7">
        <v>628.7996201362804</v>
      </c>
      <c r="M2" s="7">
        <v>602.42553501424061</v>
      </c>
      <c r="N2" s="7">
        <v>571.16734154619576</v>
      </c>
      <c r="O2" s="7">
        <v>531.65528101592963</v>
      </c>
      <c r="P2" s="7">
        <v>489.01802138293851</v>
      </c>
      <c r="Q2" s="7">
        <v>463.39460419863366</v>
      </c>
      <c r="R2" s="7">
        <v>438.21266403227406</v>
      </c>
      <c r="S2" s="7">
        <v>414.07521235944785</v>
      </c>
      <c r="T2" s="7">
        <v>388.36317037103532</v>
      </c>
      <c r="U2" s="7">
        <v>361.92841997496805</v>
      </c>
      <c r="V2" s="7">
        <v>334.18776812132148</v>
      </c>
      <c r="W2" s="7">
        <v>312.65608838809754</v>
      </c>
      <c r="X2" s="7">
        <v>295.91483578292087</v>
      </c>
      <c r="Y2" s="7">
        <v>281.01876513357632</v>
      </c>
      <c r="Z2" s="7">
        <v>267.63175040291833</v>
      </c>
      <c r="AA2" s="7">
        <v>252.61774941998686</v>
      </c>
      <c r="AB2" s="7">
        <v>241.57533595298273</v>
      </c>
      <c r="AC2" s="7">
        <v>231.69952312073292</v>
      </c>
      <c r="AD2" s="7">
        <v>223.03971367632178</v>
      </c>
      <c r="AE2" s="7">
        <v>214.95451886610888</v>
      </c>
      <c r="AF2" s="7">
        <v>203.95978170888731</v>
      </c>
      <c r="AG2" s="7">
        <v>200.47115829073056</v>
      </c>
      <c r="AH2" s="7">
        <v>197.18093179257536</v>
      </c>
      <c r="AI2" s="7">
        <v>194.22213323937001</v>
      </c>
      <c r="AJ2" s="7">
        <v>191.7080298505378</v>
      </c>
      <c r="AK2" s="7">
        <v>189.8361262081614</v>
      </c>
      <c r="AL2" s="7"/>
      <c r="AM2" s="7"/>
      <c r="AN2" s="7"/>
      <c r="AO2" s="7"/>
      <c r="AP2" s="7"/>
    </row>
    <row r="3" spans="1:42" x14ac:dyDescent="0.25">
      <c r="A3" s="3" t="s">
        <v>23</v>
      </c>
      <c r="B3" s="3"/>
      <c r="C3" s="3" t="s">
        <v>322</v>
      </c>
      <c r="D3" s="3" t="s">
        <v>323</v>
      </c>
      <c r="E3" s="3" t="s">
        <v>24</v>
      </c>
      <c r="F3" s="3" t="s">
        <v>70</v>
      </c>
      <c r="G3" s="3" t="s">
        <v>25</v>
      </c>
      <c r="H3" s="3" t="s">
        <v>20</v>
      </c>
      <c r="I3" s="9" t="s">
        <v>30</v>
      </c>
      <c r="J3" s="4"/>
      <c r="K3" s="4"/>
      <c r="L3" s="7">
        <v>-49.816238273429889</v>
      </c>
      <c r="M3" s="7">
        <v>-51.921123138395096</v>
      </c>
      <c r="N3" s="7">
        <v>-54.41580297402129</v>
      </c>
      <c r="O3" s="7">
        <v>-57.569214279433567</v>
      </c>
      <c r="P3" s="7">
        <v>-60.972044067454419</v>
      </c>
      <c r="Q3" s="7">
        <v>-63.017019002902011</v>
      </c>
      <c r="R3" s="7">
        <v>-65.026760174258698</v>
      </c>
      <c r="S3" s="7">
        <v>-66.953141941431511</v>
      </c>
      <c r="T3" s="7">
        <v>-69.005189918767115</v>
      </c>
      <c r="U3" s="7">
        <v>-71.114916408248902</v>
      </c>
      <c r="V3" s="7">
        <v>-73.328865364613449</v>
      </c>
      <c r="W3" s="7">
        <v>-75.047283523121138</v>
      </c>
      <c r="X3" s="7">
        <v>-76.38338329932715</v>
      </c>
      <c r="Y3" s="7">
        <v>-77.57222126326684</v>
      </c>
      <c r="Z3" s="7">
        <v>-78.640623240557829</v>
      </c>
      <c r="AA3" s="7">
        <v>-79.838873086393647</v>
      </c>
      <c r="AB3" s="7">
        <v>-80.720155180988911</v>
      </c>
      <c r="AC3" s="7">
        <v>-81.508332244331299</v>
      </c>
      <c r="AD3" s="7">
        <v>-82.199461500518893</v>
      </c>
      <c r="AE3" s="7">
        <v>-82.844731435288722</v>
      </c>
      <c r="AF3" s="7">
        <v>-83.722208539401294</v>
      </c>
      <c r="AG3" s="7">
        <v>-84.000631491267214</v>
      </c>
      <c r="AH3" s="7">
        <v>-84.263220617154545</v>
      </c>
      <c r="AI3" s="7">
        <v>-84.499358866663655</v>
      </c>
      <c r="AJ3" s="7">
        <v>-84.700006515582032</v>
      </c>
      <c r="AK3" s="7">
        <v>-84.849400954375994</v>
      </c>
      <c r="AL3" s="7"/>
      <c r="AM3" s="7"/>
      <c r="AN3" s="7"/>
      <c r="AO3" s="7"/>
      <c r="AP3" s="7"/>
    </row>
    <row r="4" spans="1:42" x14ac:dyDescent="0.25">
      <c r="A4" s="3" t="s">
        <v>23</v>
      </c>
      <c r="B4" s="3"/>
      <c r="C4" s="3" t="s">
        <v>324</v>
      </c>
      <c r="D4" s="3" t="s">
        <v>325</v>
      </c>
      <c r="E4" s="3" t="s">
        <v>36</v>
      </c>
      <c r="F4" s="3" t="s">
        <v>114</v>
      </c>
      <c r="G4" s="3" t="s">
        <v>71</v>
      </c>
      <c r="H4" s="3" t="s">
        <v>20</v>
      </c>
      <c r="I4" s="9" t="s">
        <v>30</v>
      </c>
      <c r="J4" s="4"/>
      <c r="K4" s="4"/>
      <c r="L4" s="7">
        <v>168.26405546959498</v>
      </c>
      <c r="M4" s="7">
        <v>155.11847456619748</v>
      </c>
      <c r="N4" s="7">
        <v>137.33888471639185</v>
      </c>
      <c r="O4" s="7">
        <v>117.65673370213922</v>
      </c>
      <c r="P4" s="7">
        <v>99.472987920682399</v>
      </c>
      <c r="Q4" s="7">
        <v>93.321227561449803</v>
      </c>
      <c r="R4" s="7">
        <v>88.8301890240392</v>
      </c>
      <c r="S4" s="7">
        <v>85.587729588762627</v>
      </c>
      <c r="T4" s="7">
        <v>81.502497783909106</v>
      </c>
      <c r="U4" s="7">
        <v>77.518119270610981</v>
      </c>
      <c r="V4" s="7">
        <v>74.259082938258516</v>
      </c>
      <c r="W4" s="7">
        <v>71.608512069237264</v>
      </c>
      <c r="X4" s="7">
        <v>68.365168206022034</v>
      </c>
      <c r="Y4" s="7">
        <v>65.036466490170369</v>
      </c>
      <c r="Z4" s="7">
        <v>61.618456643606471</v>
      </c>
      <c r="AA4" s="7">
        <v>58.095668933701099</v>
      </c>
      <c r="AB4" s="7">
        <v>56.679802741689848</v>
      </c>
      <c r="AC4" s="7">
        <v>55.240927845344345</v>
      </c>
      <c r="AD4" s="7">
        <v>53.742880060467002</v>
      </c>
      <c r="AE4" s="7">
        <v>52.136476822850696</v>
      </c>
      <c r="AF4" s="7">
        <v>50.429596553884046</v>
      </c>
      <c r="AG4" s="7">
        <v>50.367943131008737</v>
      </c>
      <c r="AH4" s="7">
        <v>50.260253873790262</v>
      </c>
      <c r="AI4" s="7">
        <v>50.000827466455519</v>
      </c>
      <c r="AJ4" s="7">
        <v>49.45449494233123</v>
      </c>
      <c r="AK4" s="7">
        <v>48.861657802618055</v>
      </c>
      <c r="AL4" s="7"/>
      <c r="AM4" s="7"/>
      <c r="AN4" s="7"/>
      <c r="AO4" s="7"/>
      <c r="AP4" s="7"/>
    </row>
    <row r="5" spans="1:42" x14ac:dyDescent="0.25">
      <c r="A5" s="3" t="s">
        <v>23</v>
      </c>
      <c r="B5" s="3"/>
      <c r="C5" s="3" t="s">
        <v>326</v>
      </c>
      <c r="D5" s="3" t="s">
        <v>327</v>
      </c>
      <c r="E5" s="3" t="s">
        <v>36</v>
      </c>
      <c r="F5" s="3" t="s">
        <v>126</v>
      </c>
      <c r="G5" s="3" t="s">
        <v>25</v>
      </c>
      <c r="H5" s="3" t="s">
        <v>20</v>
      </c>
      <c r="I5" s="9" t="s">
        <v>30</v>
      </c>
      <c r="J5" s="4"/>
      <c r="K5" s="4"/>
      <c r="L5" s="7">
        <v>-64.617620103168562</v>
      </c>
      <c r="M5" s="7">
        <v>-67.38185834876694</v>
      </c>
      <c r="N5" s="7">
        <v>-71.120530881768772</v>
      </c>
      <c r="O5" s="7">
        <v>-75.259271876864602</v>
      </c>
      <c r="P5" s="7">
        <v>-79.082929873168936</v>
      </c>
      <c r="Q5" s="7">
        <v>-80.376515252750892</v>
      </c>
      <c r="R5" s="7">
        <v>-81.320885880324923</v>
      </c>
      <c r="S5" s="7">
        <v>-82.002706672168088</v>
      </c>
      <c r="T5" s="7">
        <v>-82.861744707846867</v>
      </c>
      <c r="U5" s="7">
        <v>-83.699575424673739</v>
      </c>
      <c r="V5" s="7">
        <v>-84.38488198814062</v>
      </c>
      <c r="W5" s="7">
        <v>-84.942241105448545</v>
      </c>
      <c r="X5" s="7">
        <v>-85.62424787382264</v>
      </c>
      <c r="Y5" s="7">
        <v>-86.324203597252719</v>
      </c>
      <c r="Z5" s="7">
        <v>-87.042938935853229</v>
      </c>
      <c r="AA5" s="7">
        <v>-87.783706847929878</v>
      </c>
      <c r="AB5" s="7">
        <v>-88.081433628310933</v>
      </c>
      <c r="AC5" s="7">
        <v>-88.383998653648206</v>
      </c>
      <c r="AD5" s="7">
        <v>-88.699006488685882</v>
      </c>
      <c r="AE5" s="7">
        <v>-89.036799188750166</v>
      </c>
      <c r="AF5" s="7">
        <v>-89.395720088085653</v>
      </c>
      <c r="AG5" s="7">
        <v>-89.408684501810427</v>
      </c>
      <c r="AH5" s="7">
        <v>-89.431329279978144</v>
      </c>
      <c r="AI5" s="7">
        <v>-89.485881178623231</v>
      </c>
      <c r="AJ5" s="7">
        <v>-89.600763378892395</v>
      </c>
      <c r="AK5" s="7">
        <v>-89.725424518407564</v>
      </c>
      <c r="AL5" s="7"/>
      <c r="AM5" s="7"/>
      <c r="AN5" s="7"/>
      <c r="AO5" s="7"/>
      <c r="AP5" s="7"/>
    </row>
    <row r="6" spans="1:42" x14ac:dyDescent="0.25">
      <c r="A6" s="3" t="s">
        <v>23</v>
      </c>
      <c r="B6" s="3"/>
      <c r="C6" s="3" t="s">
        <v>324</v>
      </c>
      <c r="D6" s="3" t="s">
        <v>325</v>
      </c>
      <c r="E6" s="3" t="s">
        <v>17</v>
      </c>
      <c r="F6" s="3" t="s">
        <v>114</v>
      </c>
      <c r="G6" s="3" t="s">
        <v>71</v>
      </c>
      <c r="H6" s="3" t="s">
        <v>20</v>
      </c>
      <c r="I6" s="9" t="s">
        <v>30</v>
      </c>
      <c r="J6" s="4"/>
      <c r="K6" s="4"/>
      <c r="L6" s="7">
        <v>144.60355976099771</v>
      </c>
      <c r="M6" s="7">
        <v>141.00852817346802</v>
      </c>
      <c r="N6" s="7">
        <v>135.51181721970593</v>
      </c>
      <c r="O6" s="7">
        <v>128.53496190793652</v>
      </c>
      <c r="P6" s="7">
        <v>121.61717516524915</v>
      </c>
      <c r="Q6" s="7">
        <v>116.13947461209668</v>
      </c>
      <c r="R6" s="7">
        <v>113.15317710772442</v>
      </c>
      <c r="S6" s="7">
        <v>109.09006200693123</v>
      </c>
      <c r="T6" s="7">
        <v>103.81165664591752</v>
      </c>
      <c r="U6" s="7">
        <v>97.089561347028692</v>
      </c>
      <c r="V6" s="7">
        <v>91.482991923648072</v>
      </c>
      <c r="W6" s="7">
        <v>86.294252745125419</v>
      </c>
      <c r="X6" s="7">
        <v>83.922238254848665</v>
      </c>
      <c r="Y6" s="7">
        <v>82.175988052889238</v>
      </c>
      <c r="Z6" s="7">
        <v>80.811829003368146</v>
      </c>
      <c r="AA6" s="7">
        <v>79.624135441517879</v>
      </c>
      <c r="AB6" s="7">
        <v>77.713160966962477</v>
      </c>
      <c r="AC6" s="7">
        <v>76.34559831097323</v>
      </c>
      <c r="AD6" s="7">
        <v>75.074896264443396</v>
      </c>
      <c r="AE6" s="7">
        <v>73.983923899226326</v>
      </c>
      <c r="AF6" s="7">
        <v>72.926899698187995</v>
      </c>
      <c r="AG6" s="7">
        <v>72.557479556670685</v>
      </c>
      <c r="AH6" s="7">
        <v>72.205418070011319</v>
      </c>
      <c r="AI6" s="7">
        <v>72.012058890805363</v>
      </c>
      <c r="AJ6" s="7">
        <v>72.125588498075615</v>
      </c>
      <c r="AK6" s="7">
        <v>72.347577789576178</v>
      </c>
      <c r="AL6" s="7"/>
      <c r="AM6" s="7"/>
      <c r="AN6" s="7"/>
      <c r="AO6" s="7"/>
      <c r="AP6" s="7"/>
    </row>
    <row r="7" spans="1:42" x14ac:dyDescent="0.25">
      <c r="A7" s="3" t="s">
        <v>23</v>
      </c>
      <c r="B7" s="3"/>
      <c r="C7" s="3" t="s">
        <v>326</v>
      </c>
      <c r="D7" s="3" t="s">
        <v>327</v>
      </c>
      <c r="E7" s="3" t="s">
        <v>17</v>
      </c>
      <c r="F7" s="3" t="s">
        <v>126</v>
      </c>
      <c r="G7" s="3" t="s">
        <v>25</v>
      </c>
      <c r="H7" s="3" t="s">
        <v>20</v>
      </c>
      <c r="I7" s="9" t="s">
        <v>30</v>
      </c>
      <c r="J7" s="4"/>
      <c r="K7" s="4"/>
      <c r="L7" s="7">
        <v>-47.928068703552739</v>
      </c>
      <c r="M7" s="7">
        <v>-49.22264428761035</v>
      </c>
      <c r="N7" s="7">
        <v>-51.202017102593622</v>
      </c>
      <c r="O7" s="7">
        <v>-53.714391839841966</v>
      </c>
      <c r="P7" s="7">
        <v>-56.205495907985714</v>
      </c>
      <c r="Q7" s="7">
        <v>-58.178023052806395</v>
      </c>
      <c r="R7" s="7">
        <v>-59.253392696094842</v>
      </c>
      <c r="S7" s="7">
        <v>-60.716525766454609</v>
      </c>
      <c r="T7" s="7">
        <v>-62.617286451515142</v>
      </c>
      <c r="U7" s="7">
        <v>-65.037921774396864</v>
      </c>
      <c r="V7" s="7">
        <v>-67.056854768201219</v>
      </c>
      <c r="W7" s="7">
        <v>-68.925326543486591</v>
      </c>
      <c r="X7" s="7">
        <v>-69.779492068706134</v>
      </c>
      <c r="Y7" s="7">
        <v>-70.408319053969365</v>
      </c>
      <c r="Z7" s="7">
        <v>-70.899554514711099</v>
      </c>
      <c r="AA7" s="7">
        <v>-71.32724452217785</v>
      </c>
      <c r="AB7" s="7">
        <v>-72.015388933786937</v>
      </c>
      <c r="AC7" s="7">
        <v>-72.507850037676491</v>
      </c>
      <c r="AD7" s="7">
        <v>-72.96543150921508</v>
      </c>
      <c r="AE7" s="7">
        <v>-73.358292087072229</v>
      </c>
      <c r="AF7" s="7">
        <v>-73.738927886537482</v>
      </c>
      <c r="AG7" s="7">
        <v>-73.871956563427659</v>
      </c>
      <c r="AH7" s="7">
        <v>-73.99873436596414</v>
      </c>
      <c r="AI7" s="7">
        <v>-74.068363259691168</v>
      </c>
      <c r="AJ7" s="7">
        <v>-74.027481099392631</v>
      </c>
      <c r="AK7" s="7">
        <v>-73.947542464723682</v>
      </c>
      <c r="AL7" s="7"/>
      <c r="AM7" s="7"/>
      <c r="AN7" s="7"/>
      <c r="AO7" s="7"/>
      <c r="AP7" s="7"/>
    </row>
    <row r="8" spans="1:42" x14ac:dyDescent="0.25">
      <c r="A8" s="3" t="s">
        <v>23</v>
      </c>
      <c r="B8" s="3"/>
      <c r="C8" s="3" t="s">
        <v>324</v>
      </c>
      <c r="D8" s="3" t="s">
        <v>325</v>
      </c>
      <c r="E8" s="3" t="s">
        <v>44</v>
      </c>
      <c r="F8" s="3" t="s">
        <v>114</v>
      </c>
      <c r="G8" s="3" t="s">
        <v>71</v>
      </c>
      <c r="H8" s="3" t="s">
        <v>20</v>
      </c>
      <c r="I8" s="9" t="s">
        <v>30</v>
      </c>
      <c r="J8" s="4"/>
      <c r="K8" s="4"/>
      <c r="L8" s="7">
        <v>109.41743465748453</v>
      </c>
      <c r="M8" s="7">
        <v>105.59038715506661</v>
      </c>
      <c r="N8" s="7">
        <v>101.5627472029667</v>
      </c>
      <c r="O8" s="7">
        <v>96.132178081943977</v>
      </c>
      <c r="P8" s="7">
        <v>85.113938388558822</v>
      </c>
      <c r="Q8" s="7">
        <v>76.855269650946909</v>
      </c>
      <c r="R8" s="7">
        <v>69.887259334603584</v>
      </c>
      <c r="S8" s="7">
        <v>63.046598681000908</v>
      </c>
      <c r="T8" s="7">
        <v>57.08068900200621</v>
      </c>
      <c r="U8" s="7">
        <v>51.925755834235005</v>
      </c>
      <c r="V8" s="7">
        <v>43.720258234730636</v>
      </c>
      <c r="W8" s="7">
        <v>39.45670189237913</v>
      </c>
      <c r="X8" s="7">
        <v>36.445220776464893</v>
      </c>
      <c r="Y8" s="7">
        <v>33.619547582543817</v>
      </c>
      <c r="Z8" s="7">
        <v>31.155099828814027</v>
      </c>
      <c r="AA8" s="7">
        <v>26.248938499457413</v>
      </c>
      <c r="AB8" s="7">
        <v>23.063799299568654</v>
      </c>
      <c r="AC8" s="7">
        <v>19.870891090168914</v>
      </c>
      <c r="AD8" s="7">
        <v>17.269924970195166</v>
      </c>
      <c r="AE8" s="7">
        <v>14.73022709456839</v>
      </c>
      <c r="AF8" s="7">
        <v>8.9797635933323949</v>
      </c>
      <c r="AG8" s="7">
        <v>7.7534965535864044</v>
      </c>
      <c r="AH8" s="7">
        <v>6.6653232499709576</v>
      </c>
      <c r="AI8" s="7">
        <v>5.5737293432469261</v>
      </c>
      <c r="AJ8" s="7">
        <v>4.7717880241258106</v>
      </c>
      <c r="AK8" s="7">
        <v>4.2990213901944045</v>
      </c>
      <c r="AL8" s="7"/>
      <c r="AM8" s="7"/>
      <c r="AN8" s="7"/>
      <c r="AO8" s="7"/>
      <c r="AP8" s="7"/>
    </row>
    <row r="9" spans="1:42" x14ac:dyDescent="0.25">
      <c r="A9" s="3" t="s">
        <v>23</v>
      </c>
      <c r="B9" s="3"/>
      <c r="C9" s="3" t="s">
        <v>326</v>
      </c>
      <c r="D9" s="3" t="s">
        <v>327</v>
      </c>
      <c r="E9" s="3" t="s">
        <v>44</v>
      </c>
      <c r="F9" s="3" t="s">
        <v>126</v>
      </c>
      <c r="G9" s="3" t="s">
        <v>25</v>
      </c>
      <c r="H9" s="3" t="s">
        <v>20</v>
      </c>
      <c r="I9" s="9" t="s">
        <v>30</v>
      </c>
      <c r="J9" s="4"/>
      <c r="K9" s="4"/>
      <c r="L9" s="7">
        <v>-47.903236461109799</v>
      </c>
      <c r="M9" s="7">
        <v>-49.725403005314448</v>
      </c>
      <c r="N9" s="7">
        <v>-51.643077339950153</v>
      </c>
      <c r="O9" s="7">
        <v>-54.228726293109617</v>
      </c>
      <c r="P9" s="7">
        <v>-59.474824684266103</v>
      </c>
      <c r="Q9" s="7">
        <v>-63.407012582074415</v>
      </c>
      <c r="R9" s="7">
        <v>-66.724681168652396</v>
      </c>
      <c r="S9" s="7">
        <v>-69.981714946094854</v>
      </c>
      <c r="T9" s="7">
        <v>-72.822254818135278</v>
      </c>
      <c r="U9" s="7">
        <v>-75.276665626987011</v>
      </c>
      <c r="V9" s="7">
        <v>-79.183537228377361</v>
      </c>
      <c r="W9" s="7">
        <v>-81.213538089734868</v>
      </c>
      <c r="X9" s="7">
        <v>-82.647390200129649</v>
      </c>
      <c r="Y9" s="7">
        <v>-83.992773855693329</v>
      </c>
      <c r="Z9" s="7">
        <v>-85.166167769395614</v>
      </c>
      <c r="AA9" s="7">
        <v>-87.502131205745982</v>
      </c>
      <c r="AB9" s="7">
        <v>-89.018666886320943</v>
      </c>
      <c r="AC9" s="7">
        <v>-90.538901614060478</v>
      </c>
      <c r="AD9" s="7">
        <v>-91.777295818321491</v>
      </c>
      <c r="AE9" s="7">
        <v>-92.986518462783295</v>
      </c>
      <c r="AF9" s="7">
        <v>-95.724478260512996</v>
      </c>
      <c r="AG9" s="7">
        <v>-96.308338997196913</v>
      </c>
      <c r="AH9" s="7">
        <v>-96.826449364756229</v>
      </c>
      <c r="AI9" s="7">
        <v>-97.346188379083458</v>
      </c>
      <c r="AJ9" s="7">
        <v>-97.728015529437513</v>
      </c>
      <c r="AK9" s="7">
        <v>-97.953113217151554</v>
      </c>
      <c r="AL9" s="7"/>
      <c r="AM9" s="7"/>
      <c r="AN9" s="7"/>
      <c r="AO9" s="7"/>
      <c r="AP9" s="7"/>
    </row>
    <row r="10" spans="1:42" x14ac:dyDescent="0.25">
      <c r="A10" s="3" t="s">
        <v>23</v>
      </c>
      <c r="B10" s="3"/>
      <c r="C10" s="3" t="s">
        <v>324</v>
      </c>
      <c r="D10" s="3" t="s">
        <v>325</v>
      </c>
      <c r="E10" s="3" t="s">
        <v>49</v>
      </c>
      <c r="F10" s="3" t="s">
        <v>114</v>
      </c>
      <c r="G10" s="3" t="s">
        <v>71</v>
      </c>
      <c r="H10" s="3" t="s">
        <v>20</v>
      </c>
      <c r="I10" s="9" t="s">
        <v>30</v>
      </c>
      <c r="J10" s="4"/>
      <c r="K10" s="4"/>
      <c r="L10" s="7">
        <v>140.98775483625496</v>
      </c>
      <c r="M10" s="7">
        <v>136.02888203990722</v>
      </c>
      <c r="N10" s="7">
        <v>132.73332426403979</v>
      </c>
      <c r="O10" s="7">
        <v>125.89577226970546</v>
      </c>
      <c r="P10" s="7">
        <v>120.12530293950527</v>
      </c>
      <c r="Q10" s="7">
        <v>115.04004871821954</v>
      </c>
      <c r="R10" s="7">
        <v>104.79232085669263</v>
      </c>
      <c r="S10" s="7">
        <v>95.43895218121466</v>
      </c>
      <c r="T10" s="7">
        <v>85.669931705861615</v>
      </c>
      <c r="U10" s="7">
        <v>75.709788011463374</v>
      </c>
      <c r="V10" s="7">
        <v>65.643682151604409</v>
      </c>
      <c r="W10" s="7">
        <v>56.439852346027088</v>
      </c>
      <c r="X10" s="7">
        <v>48.551747570375426</v>
      </c>
      <c r="Y10" s="7">
        <v>41.770849943400066</v>
      </c>
      <c r="Z10" s="7">
        <v>35.840094279629703</v>
      </c>
      <c r="AA10" s="7">
        <v>30.65189223251771</v>
      </c>
      <c r="AB10" s="7">
        <v>26.326540115364299</v>
      </c>
      <c r="AC10" s="7">
        <v>22.650050230829784</v>
      </c>
      <c r="AD10" s="7">
        <v>19.56778234948592</v>
      </c>
      <c r="AE10" s="7">
        <v>16.926987839361765</v>
      </c>
      <c r="AF10" s="7">
        <v>14.65098996193106</v>
      </c>
      <c r="AG10" s="7">
        <v>12.993445617044303</v>
      </c>
      <c r="AH10" s="7">
        <v>11.431536951295376</v>
      </c>
      <c r="AI10" s="7">
        <v>10.182494287472272</v>
      </c>
      <c r="AJ10" s="7">
        <v>9.0954690328107368</v>
      </c>
      <c r="AK10" s="7">
        <v>8.2497299703090761</v>
      </c>
      <c r="AL10" s="7"/>
      <c r="AM10" s="7"/>
      <c r="AN10" s="7"/>
      <c r="AO10" s="7"/>
      <c r="AP10" s="7"/>
    </row>
    <row r="11" spans="1:42" x14ac:dyDescent="0.25">
      <c r="A11" s="3" t="s">
        <v>23</v>
      </c>
      <c r="B11" s="3"/>
      <c r="C11" s="3" t="s">
        <v>326</v>
      </c>
      <c r="D11" s="3" t="s">
        <v>327</v>
      </c>
      <c r="E11" s="3" t="s">
        <v>49</v>
      </c>
      <c r="F11" s="3" t="s">
        <v>126</v>
      </c>
      <c r="G11" s="3" t="s">
        <v>25</v>
      </c>
      <c r="H11" s="3" t="s">
        <v>20</v>
      </c>
      <c r="I11" s="9" t="s">
        <v>30</v>
      </c>
      <c r="J11" s="4"/>
      <c r="K11" s="4"/>
      <c r="L11" s="7">
        <v>-13.594022567400199</v>
      </c>
      <c r="M11" s="7">
        <v>-16.633125157763406</v>
      </c>
      <c r="N11" s="7">
        <v>-18.652845885568091</v>
      </c>
      <c r="O11" s="7">
        <v>-22.843318767435385</v>
      </c>
      <c r="P11" s="7">
        <v>-26.37981768750025</v>
      </c>
      <c r="Q11" s="7">
        <v>-29.496374596955043</v>
      </c>
      <c r="R11" s="7">
        <v>-35.776813230557721</v>
      </c>
      <c r="S11" s="7">
        <v>-41.509133485112983</v>
      </c>
      <c r="T11" s="7">
        <v>-47.49619075623778</v>
      </c>
      <c r="U11" s="7">
        <v>-53.600380104335109</v>
      </c>
      <c r="V11" s="7">
        <v>-59.769509592007985</v>
      </c>
      <c r="W11" s="7">
        <v>-65.410183219287433</v>
      </c>
      <c r="X11" s="7">
        <v>-70.244499532945554</v>
      </c>
      <c r="Y11" s="7">
        <v>-74.40025113002352</v>
      </c>
      <c r="Z11" s="7">
        <v>-78.034983384872007</v>
      </c>
      <c r="AA11" s="7">
        <v>-81.214633060967472</v>
      </c>
      <c r="AB11" s="7">
        <v>-83.865475170318518</v>
      </c>
      <c r="AC11" s="7">
        <v>-86.118654550068328</v>
      </c>
      <c r="AD11" s="7">
        <v>-88.007658097262478</v>
      </c>
      <c r="AE11" s="7">
        <v>-89.626099579013371</v>
      </c>
      <c r="AF11" s="7">
        <v>-91.020971222031775</v>
      </c>
      <c r="AG11" s="7">
        <v>-92.036816459259356</v>
      </c>
      <c r="AH11" s="7">
        <v>-92.994050263579638</v>
      </c>
      <c r="AI11" s="7">
        <v>-93.759540517311237</v>
      </c>
      <c r="AJ11" s="7">
        <v>-94.425736526546487</v>
      </c>
      <c r="AK11" s="7">
        <v>-94.944057500117978</v>
      </c>
      <c r="AL11" s="7"/>
      <c r="AM11" s="7"/>
      <c r="AN11" s="7"/>
      <c r="AO11" s="7"/>
      <c r="AP11" s="7"/>
    </row>
    <row r="12" spans="1:42" x14ac:dyDescent="0.25">
      <c r="A12" s="3" t="s">
        <v>23</v>
      </c>
      <c r="B12" s="3"/>
      <c r="C12" s="3" t="s">
        <v>324</v>
      </c>
      <c r="D12" s="3" t="s">
        <v>325</v>
      </c>
      <c r="E12" s="3" t="s">
        <v>53</v>
      </c>
      <c r="F12" s="3" t="s">
        <v>114</v>
      </c>
      <c r="G12" s="3" t="s">
        <v>71</v>
      </c>
      <c r="H12" s="3" t="s">
        <v>20</v>
      </c>
      <c r="I12" s="9" t="s">
        <v>30</v>
      </c>
      <c r="J12" s="4"/>
      <c r="K12" s="4"/>
      <c r="L12" s="7">
        <v>60.470596747390388</v>
      </c>
      <c r="M12" s="7">
        <v>59.781324941279685</v>
      </c>
      <c r="N12" s="7">
        <v>59.27301096742201</v>
      </c>
      <c r="O12" s="7">
        <v>58.828135451333942</v>
      </c>
      <c r="P12" s="7">
        <v>58.213768568270424</v>
      </c>
      <c r="Q12" s="7">
        <v>57.692507434317164</v>
      </c>
      <c r="R12" s="7">
        <v>57.304528479499744</v>
      </c>
      <c r="S12" s="7">
        <v>56.766015038631181</v>
      </c>
      <c r="T12" s="7">
        <v>56.242796550446222</v>
      </c>
      <c r="U12" s="7">
        <v>55.712004254548688</v>
      </c>
      <c r="V12" s="7">
        <v>55.184398025589822</v>
      </c>
      <c r="W12" s="7">
        <v>55.028668414842635</v>
      </c>
      <c r="X12" s="7">
        <v>54.864513719769519</v>
      </c>
      <c r="Y12" s="7">
        <v>54.705482008417484</v>
      </c>
      <c r="Z12" s="7">
        <v>54.545496143554118</v>
      </c>
      <c r="AA12" s="7">
        <v>54.372145713660828</v>
      </c>
      <c r="AB12" s="7">
        <v>54.205086061635704</v>
      </c>
      <c r="AC12" s="7">
        <v>54.038533077392621</v>
      </c>
      <c r="AD12" s="7">
        <v>53.860195445864633</v>
      </c>
      <c r="AE12" s="7">
        <v>53.678690932363224</v>
      </c>
      <c r="AF12" s="7">
        <v>53.501965043161924</v>
      </c>
      <c r="AG12" s="7">
        <v>53.352921392005612</v>
      </c>
      <c r="AH12" s="7">
        <v>53.19490727382334</v>
      </c>
      <c r="AI12" s="7">
        <v>53.049545420791517</v>
      </c>
      <c r="AJ12" s="7">
        <v>52.875277368103866</v>
      </c>
      <c r="AK12" s="7">
        <v>52.709021001386212</v>
      </c>
      <c r="AL12" s="7"/>
      <c r="AM12" s="7"/>
      <c r="AN12" s="7"/>
      <c r="AO12" s="7"/>
      <c r="AP12" s="7"/>
    </row>
    <row r="13" spans="1:42" x14ac:dyDescent="0.25">
      <c r="A13" s="3" t="s">
        <v>23</v>
      </c>
      <c r="B13" s="3"/>
      <c r="C13" s="3" t="s">
        <v>326</v>
      </c>
      <c r="D13" s="3" t="s">
        <v>327</v>
      </c>
      <c r="E13" s="3" t="s">
        <v>53</v>
      </c>
      <c r="F13" s="3" t="s">
        <v>126</v>
      </c>
      <c r="G13" s="3" t="s">
        <v>25</v>
      </c>
      <c r="H13" s="3" t="s">
        <v>20</v>
      </c>
      <c r="I13" s="9" t="s">
        <v>30</v>
      </c>
      <c r="J13" s="4"/>
      <c r="K13" s="4"/>
      <c r="L13" s="7">
        <v>-27.371293479132419</v>
      </c>
      <c r="M13" s="7">
        <v>-28.849046935771415</v>
      </c>
      <c r="N13" s="7">
        <v>-29.6600583787368</v>
      </c>
      <c r="O13" s="7">
        <v>-30.258151098855357</v>
      </c>
      <c r="P13" s="7">
        <v>-30.781600819334145</v>
      </c>
      <c r="Q13" s="7">
        <v>-31.504477582791168</v>
      </c>
      <c r="R13" s="7">
        <v>-32.117804198882737</v>
      </c>
      <c r="S13" s="7">
        <v>-32.574308250255676</v>
      </c>
      <c r="T13" s="7">
        <v>-33.207934286984816</v>
      </c>
      <c r="U13" s="7">
        <v>-33.82356396649169</v>
      </c>
      <c r="V13" s="7">
        <v>-34.448105144579024</v>
      </c>
      <c r="W13" s="7">
        <v>-35.068897530502795</v>
      </c>
      <c r="X13" s="7">
        <v>-35.25213220687403</v>
      </c>
      <c r="Y13" s="7">
        <v>-35.445280011470878</v>
      </c>
      <c r="Z13" s="7">
        <v>-35.632400007613818</v>
      </c>
      <c r="AA13" s="7">
        <v>-35.820642680484823</v>
      </c>
      <c r="AB13" s="7">
        <v>-36.024610376595469</v>
      </c>
      <c r="AC13" s="7">
        <v>-36.221176213539671</v>
      </c>
      <c r="AD13" s="7">
        <v>-36.417145894707033</v>
      </c>
      <c r="AE13" s="7">
        <v>-36.626981635264386</v>
      </c>
      <c r="AF13" s="7">
        <v>-36.840543594558959</v>
      </c>
      <c r="AG13" s="7">
        <v>-37.04848292580656</v>
      </c>
      <c r="AH13" s="7">
        <v>-37.223850764034516</v>
      </c>
      <c r="AI13" s="7">
        <v>-37.409773439037011</v>
      </c>
      <c r="AJ13" s="7">
        <v>-37.58080919754957</v>
      </c>
      <c r="AK13" s="7">
        <v>-37.785856587592207</v>
      </c>
      <c r="AL13" s="7"/>
      <c r="AM13" s="7"/>
      <c r="AN13" s="7"/>
      <c r="AO13" s="7"/>
      <c r="AP13" s="7"/>
    </row>
    <row r="14" spans="1:42" x14ac:dyDescent="0.25">
      <c r="A14" s="3" t="s">
        <v>23</v>
      </c>
      <c r="B14" s="3"/>
      <c r="C14" s="3" t="s">
        <v>324</v>
      </c>
      <c r="D14" s="3" t="s">
        <v>325</v>
      </c>
      <c r="E14" s="3" t="s">
        <v>58</v>
      </c>
      <c r="F14" s="3" t="s">
        <v>114</v>
      </c>
      <c r="G14" s="3" t="s">
        <v>71</v>
      </c>
      <c r="H14" s="3" t="s">
        <v>20</v>
      </c>
      <c r="I14" s="9" t="s">
        <v>30</v>
      </c>
      <c r="J14" s="4"/>
      <c r="K14" s="4"/>
      <c r="L14" s="7">
        <v>5.0562186645578597</v>
      </c>
      <c r="M14" s="7">
        <v>4.8979381383217238</v>
      </c>
      <c r="N14" s="7">
        <v>4.7475571756694679</v>
      </c>
      <c r="O14" s="7">
        <v>4.6074996028705648</v>
      </c>
      <c r="P14" s="7">
        <v>4.4748484006724336</v>
      </c>
      <c r="Q14" s="7">
        <v>4.3460762216035409</v>
      </c>
      <c r="R14" s="7">
        <v>4.2451892297144838</v>
      </c>
      <c r="S14" s="7">
        <v>4.145854862907326</v>
      </c>
      <c r="T14" s="7">
        <v>4.0555986828946358</v>
      </c>
      <c r="U14" s="7">
        <v>3.973191257081286</v>
      </c>
      <c r="V14" s="7">
        <v>3.8973548474900044</v>
      </c>
      <c r="W14" s="7">
        <v>3.8281009204860283</v>
      </c>
      <c r="X14" s="7">
        <v>3.7659472554403814</v>
      </c>
      <c r="Y14" s="7">
        <v>3.7104310561553779</v>
      </c>
      <c r="Z14" s="7">
        <v>3.6607745039458597</v>
      </c>
      <c r="AA14" s="7">
        <v>3.6249685991319347</v>
      </c>
      <c r="AB14" s="7">
        <v>3.5869467677617228</v>
      </c>
      <c r="AC14" s="7">
        <v>3.5535225660240228</v>
      </c>
      <c r="AD14" s="7">
        <v>3.5240345858656434</v>
      </c>
      <c r="AE14" s="7">
        <v>3.4982122777384612</v>
      </c>
      <c r="AF14" s="7">
        <v>3.4705668583898728</v>
      </c>
      <c r="AG14" s="7">
        <v>3.4458720404148062</v>
      </c>
      <c r="AH14" s="7">
        <v>3.4234923736840996</v>
      </c>
      <c r="AI14" s="7">
        <v>3.4034778305984306</v>
      </c>
      <c r="AJ14" s="7">
        <v>3.3854119850905304</v>
      </c>
      <c r="AK14" s="7">
        <v>3.369118254077466</v>
      </c>
      <c r="AL14" s="7"/>
      <c r="AM14" s="7"/>
      <c r="AN14" s="7"/>
      <c r="AO14" s="7"/>
      <c r="AP14" s="7"/>
    </row>
    <row r="15" spans="1:42" x14ac:dyDescent="0.25">
      <c r="A15" s="3" t="s">
        <v>23</v>
      </c>
      <c r="B15" s="3"/>
      <c r="C15" s="3" t="s">
        <v>326</v>
      </c>
      <c r="D15" s="3" t="s">
        <v>327</v>
      </c>
      <c r="E15" s="3" t="s">
        <v>58</v>
      </c>
      <c r="F15" s="3" t="s">
        <v>126</v>
      </c>
      <c r="G15" s="3" t="s">
        <v>25</v>
      </c>
      <c r="H15" s="3" t="s">
        <v>20</v>
      </c>
      <c r="I15" s="9" t="s">
        <v>30</v>
      </c>
      <c r="J15" s="4"/>
      <c r="K15" s="4"/>
      <c r="L15" s="7">
        <v>-87.83106299261712</v>
      </c>
      <c r="M15" s="7">
        <v>-88.212000978302783</v>
      </c>
      <c r="N15" s="7">
        <v>-88.57392687253919</v>
      </c>
      <c r="O15" s="7">
        <v>-88.911007187665518</v>
      </c>
      <c r="P15" s="7">
        <v>-89.230262392116572</v>
      </c>
      <c r="Q15" s="7">
        <v>-89.540181847613425</v>
      </c>
      <c r="R15" s="7">
        <v>-89.782989275576924</v>
      </c>
      <c r="S15" s="7">
        <v>-90.022059959132932</v>
      </c>
      <c r="T15" s="7">
        <v>-90.239281927162182</v>
      </c>
      <c r="U15" s="7">
        <v>-90.43761408805004</v>
      </c>
      <c r="V15" s="7">
        <v>-90.620131608040055</v>
      </c>
      <c r="W15" s="7">
        <v>-90.786806890723653</v>
      </c>
      <c r="X15" s="7">
        <v>-90.936393782607922</v>
      </c>
      <c r="Y15" s="7">
        <v>-91.070006107708508</v>
      </c>
      <c r="Z15" s="7">
        <v>-91.189515863106777</v>
      </c>
      <c r="AA15" s="7">
        <v>-91.275690894109147</v>
      </c>
      <c r="AB15" s="7">
        <v>-91.367199054959201</v>
      </c>
      <c r="AC15" s="7">
        <v>-91.447641977319179</v>
      </c>
      <c r="AD15" s="7">
        <v>-91.518611489681774</v>
      </c>
      <c r="AE15" s="7">
        <v>-91.58075873089733</v>
      </c>
      <c r="AF15" s="7">
        <v>-91.64729370276352</v>
      </c>
      <c r="AG15" s="7">
        <v>-91.706727383204168</v>
      </c>
      <c r="AH15" s="7">
        <v>-91.760589127080308</v>
      </c>
      <c r="AI15" s="7">
        <v>-91.808758664475576</v>
      </c>
      <c r="AJ15" s="7">
        <v>-91.852238219169635</v>
      </c>
      <c r="AK15" s="7">
        <v>-91.891452778402012</v>
      </c>
      <c r="AL15" s="7"/>
      <c r="AM15" s="7"/>
      <c r="AN15" s="7"/>
      <c r="AO15" s="7"/>
      <c r="AP15" s="7"/>
    </row>
    <row r="16" spans="1:42" x14ac:dyDescent="0.25">
      <c r="A16" s="3" t="s">
        <v>23</v>
      </c>
      <c r="B16" s="3"/>
      <c r="C16" s="3" t="s">
        <v>324</v>
      </c>
      <c r="D16" s="3" t="s">
        <v>325</v>
      </c>
      <c r="E16" s="3" t="s">
        <v>66</v>
      </c>
      <c r="F16" s="3" t="s">
        <v>114</v>
      </c>
      <c r="G16" s="3" t="s">
        <v>71</v>
      </c>
      <c r="H16" s="3" t="s">
        <v>20</v>
      </c>
      <c r="I16" s="9" t="s">
        <v>30</v>
      </c>
      <c r="J16" s="4"/>
      <c r="K16" s="4"/>
      <c r="L16" s="7">
        <v>39.52877299231185</v>
      </c>
      <c r="M16" s="7">
        <v>46.609306375959072</v>
      </c>
      <c r="N16" s="7">
        <v>33.93917487819715</v>
      </c>
      <c r="O16" s="7">
        <v>40.943375350601443</v>
      </c>
      <c r="P16" s="7">
        <v>38.153667690141333</v>
      </c>
      <c r="Q16" s="7">
        <v>32.312992934709037</v>
      </c>
      <c r="R16" s="7">
        <v>34.390139700229149</v>
      </c>
      <c r="S16" s="7">
        <v>33.95324638614079</v>
      </c>
      <c r="T16" s="7">
        <v>30.215793491079182</v>
      </c>
      <c r="U16" s="7">
        <v>38.599356995445071</v>
      </c>
      <c r="V16" s="7">
        <v>35.989946735751651</v>
      </c>
      <c r="W16" s="7">
        <v>31.998956816628755</v>
      </c>
      <c r="X16" s="7">
        <v>32.037151802605884</v>
      </c>
      <c r="Y16" s="7">
        <v>36.621656962805886</v>
      </c>
      <c r="Z16" s="7">
        <v>43.132824933652145</v>
      </c>
      <c r="AA16" s="7">
        <v>35.823231681374835</v>
      </c>
      <c r="AB16" s="7">
        <v>36.647284311013301</v>
      </c>
      <c r="AC16" s="7">
        <v>29.143031570795351</v>
      </c>
      <c r="AD16" s="7">
        <v>33.319501564669672</v>
      </c>
      <c r="AE16" s="7">
        <v>40.584361310395352</v>
      </c>
      <c r="AF16" s="7">
        <v>36.665637649604918</v>
      </c>
      <c r="AG16" s="7">
        <v>33.219345534428129</v>
      </c>
      <c r="AH16" s="7">
        <v>37.158408573004216</v>
      </c>
      <c r="AI16" s="7">
        <v>41.043447645468589</v>
      </c>
      <c r="AJ16" s="7">
        <v>38.616386889215988</v>
      </c>
      <c r="AK16" s="7">
        <v>41.035702267544508</v>
      </c>
      <c r="AL16" s="7"/>
      <c r="AM16" s="7"/>
      <c r="AN16" s="7"/>
      <c r="AO16" s="7"/>
      <c r="AP16" s="7"/>
    </row>
    <row r="17" spans="1:42" x14ac:dyDescent="0.25">
      <c r="A17" s="3" t="s">
        <v>23</v>
      </c>
      <c r="B17" s="3"/>
      <c r="C17" s="3" t="s">
        <v>326</v>
      </c>
      <c r="D17" s="3" t="s">
        <v>327</v>
      </c>
      <c r="E17" s="3" t="s">
        <v>66</v>
      </c>
      <c r="F17" s="3" t="s">
        <v>126</v>
      </c>
      <c r="G17" s="3" t="s">
        <v>25</v>
      </c>
      <c r="H17" s="3" t="s">
        <v>20</v>
      </c>
      <c r="I17" s="9" t="s">
        <v>30</v>
      </c>
      <c r="J17" s="4"/>
      <c r="K17" s="4" t="s">
        <v>257</v>
      </c>
      <c r="L17" s="7">
        <v>10.95841920016889</v>
      </c>
      <c r="M17" s="7">
        <v>30.833683011072523</v>
      </c>
      <c r="N17" s="7">
        <v>-4.7317458051308829</v>
      </c>
      <c r="O17" s="7">
        <v>14.92924929659447</v>
      </c>
      <c r="P17" s="7">
        <v>7.0984584927549221</v>
      </c>
      <c r="Q17" s="7">
        <v>-9.2964859708930767</v>
      </c>
      <c r="R17" s="7">
        <v>-3.4658743909767753</v>
      </c>
      <c r="S17" s="7">
        <v>-4.6922466717403077</v>
      </c>
      <c r="T17" s="7">
        <v>-15.183386003380839</v>
      </c>
      <c r="U17" s="7">
        <v>8.3495213775184762</v>
      </c>
      <c r="V17" s="7">
        <v>1.0248306385320705</v>
      </c>
      <c r="W17" s="7">
        <v>-10.177994517609701</v>
      </c>
      <c r="X17" s="7">
        <v>-10.070780077479746</v>
      </c>
      <c r="Y17" s="7">
        <v>2.7980596785569078</v>
      </c>
      <c r="Z17" s="7">
        <v>21.07509816220492</v>
      </c>
      <c r="AA17" s="7">
        <v>0.55685661631486028</v>
      </c>
      <c r="AB17" s="7">
        <v>2.8699963927558692</v>
      </c>
      <c r="AC17" s="7">
        <v>-18.194660015756103</v>
      </c>
      <c r="AD17" s="7">
        <v>-6.4711868776608501</v>
      </c>
      <c r="AE17" s="7">
        <v>13.921486410059082</v>
      </c>
      <c r="AF17" s="7">
        <v>2.921514749715004</v>
      </c>
      <c r="AG17" s="7">
        <v>-6.7523277770034085</v>
      </c>
      <c r="AH17" s="7">
        <v>4.3047371102680643</v>
      </c>
      <c r="AI17" s="7">
        <v>15.210155148297822</v>
      </c>
      <c r="AJ17" s="7">
        <v>8.3973247862489941</v>
      </c>
      <c r="AK17" s="7">
        <v>15.188413646462351</v>
      </c>
      <c r="AL17" s="7"/>
      <c r="AM17" s="7"/>
      <c r="AN17" s="7"/>
      <c r="AO17" s="7"/>
      <c r="AP17" s="7"/>
    </row>
    <row r="18" spans="1:42" x14ac:dyDescent="0.25">
      <c r="A18" s="3" t="s">
        <v>23</v>
      </c>
      <c r="B18" s="3"/>
      <c r="C18" s="3" t="s">
        <v>324</v>
      </c>
      <c r="D18" s="3" t="s">
        <v>325</v>
      </c>
      <c r="E18" s="3" t="s">
        <v>269</v>
      </c>
      <c r="F18" s="3" t="s">
        <v>114</v>
      </c>
      <c r="G18" s="3" t="s">
        <v>71</v>
      </c>
      <c r="H18" s="3" t="s">
        <v>20</v>
      </c>
      <c r="I18" s="9" t="s">
        <v>30</v>
      </c>
      <c r="J18" s="4"/>
      <c r="K18" s="4" t="s">
        <v>257</v>
      </c>
      <c r="L18" s="7">
        <v>31.008485912002168</v>
      </c>
      <c r="M18" s="7">
        <v>31.315532097834609</v>
      </c>
      <c r="N18" s="7">
        <v>31.488542963581303</v>
      </c>
      <c r="O18" s="7">
        <v>31.335348556395491</v>
      </c>
      <c r="P18" s="7">
        <v>31.077327039602608</v>
      </c>
      <c r="Q18" s="7">
        <v>30.669009166423731</v>
      </c>
      <c r="R18" s="7">
        <v>30.592822714267605</v>
      </c>
      <c r="S18" s="7">
        <v>30.493173536937562</v>
      </c>
      <c r="T18" s="7">
        <v>29.899801818904198</v>
      </c>
      <c r="U18" s="7">
        <v>28.76940885925988</v>
      </c>
      <c r="V18" s="7">
        <v>26.984683082651472</v>
      </c>
      <c r="W18" s="7">
        <v>26.928556479553748</v>
      </c>
      <c r="X18" s="7">
        <v>26.943392994192322</v>
      </c>
      <c r="Y18" s="7">
        <v>26.706524419933366</v>
      </c>
      <c r="Z18" s="7">
        <v>25.988883004787503</v>
      </c>
      <c r="AA18" s="7">
        <v>24.405867424088541</v>
      </c>
      <c r="AB18" s="7">
        <v>24.496502297958628</v>
      </c>
      <c r="AC18" s="7">
        <v>24.615027131736216</v>
      </c>
      <c r="AD18" s="7">
        <v>24.529423071337629</v>
      </c>
      <c r="AE18" s="7">
        <v>24.268720548992054</v>
      </c>
      <c r="AF18" s="7">
        <v>23.674504087704015</v>
      </c>
      <c r="AG18" s="7">
        <v>23.790075625700535</v>
      </c>
      <c r="AH18" s="7">
        <v>23.865989880202964</v>
      </c>
      <c r="AI18" s="7">
        <v>23.591486970569232</v>
      </c>
      <c r="AJ18" s="7">
        <v>22.996428697412618</v>
      </c>
      <c r="AK18" s="7">
        <v>21.327731896538079</v>
      </c>
      <c r="AL18" s="7"/>
      <c r="AM18" s="7"/>
      <c r="AN18" s="7"/>
      <c r="AO18" s="7"/>
      <c r="AP18" s="7"/>
    </row>
    <row r="19" spans="1:42" x14ac:dyDescent="0.25">
      <c r="A19" s="3" t="s">
        <v>23</v>
      </c>
      <c r="B19" s="3"/>
      <c r="C19" s="3" t="s">
        <v>326</v>
      </c>
      <c r="D19" s="3" t="s">
        <v>327</v>
      </c>
      <c r="E19" s="3" t="s">
        <v>269</v>
      </c>
      <c r="F19" s="3" t="s">
        <v>126</v>
      </c>
      <c r="G19" s="3" t="s">
        <v>25</v>
      </c>
      <c r="H19" s="3" t="s">
        <v>20</v>
      </c>
      <c r="I19" s="9" t="s">
        <v>30</v>
      </c>
      <c r="J19" s="4"/>
      <c r="K19" s="4" t="s">
        <v>257</v>
      </c>
      <c r="L19" s="7">
        <v>61.948463906456588</v>
      </c>
      <c r="M19" s="7">
        <v>63.552078422980053</v>
      </c>
      <c r="N19" s="7">
        <v>64.455664751777817</v>
      </c>
      <c r="O19" s="7">
        <v>63.655574125192295</v>
      </c>
      <c r="P19" s="7">
        <v>62.308001450473348</v>
      </c>
      <c r="Q19" s="7">
        <v>60.175473840627177</v>
      </c>
      <c r="R19" s="7">
        <v>59.777573764751764</v>
      </c>
      <c r="S19" s="7">
        <v>59.257134577751792</v>
      </c>
      <c r="T19" s="7">
        <v>56.158123599474919</v>
      </c>
      <c r="U19" s="7">
        <v>50.254404083965994</v>
      </c>
      <c r="V19" s="7">
        <v>40.933291184863883</v>
      </c>
      <c r="W19" s="7">
        <v>40.640157970241319</v>
      </c>
      <c r="X19" s="7">
        <v>40.717644847938651</v>
      </c>
      <c r="Y19" s="7">
        <v>39.48054794943765</v>
      </c>
      <c r="Z19" s="7">
        <v>35.732511842536205</v>
      </c>
      <c r="AA19" s="7">
        <v>27.464873675302947</v>
      </c>
      <c r="AB19" s="7">
        <v>27.938233730394657</v>
      </c>
      <c r="AC19" s="7">
        <v>28.557255078922328</v>
      </c>
      <c r="AD19" s="7">
        <v>28.110169525469342</v>
      </c>
      <c r="AE19" s="7">
        <v>26.748594724615771</v>
      </c>
      <c r="AF19" s="7">
        <v>23.645171893632579</v>
      </c>
      <c r="AG19" s="7">
        <v>24.248769021946369</v>
      </c>
      <c r="AH19" s="7">
        <v>24.645247487233625</v>
      </c>
      <c r="AI19" s="7">
        <v>23.211597205849554</v>
      </c>
      <c r="AJ19" s="7">
        <v>20.10377783195225</v>
      </c>
      <c r="AK19" s="7">
        <v>11.388651127792549</v>
      </c>
      <c r="AL19" s="7"/>
      <c r="AM19" s="7"/>
      <c r="AN19" s="7"/>
      <c r="AO19" s="7"/>
      <c r="AP19" s="7"/>
    </row>
    <row r="20" spans="1:42" x14ac:dyDescent="0.25">
      <c r="A20" s="3" t="s">
        <v>23</v>
      </c>
      <c r="B20" s="3"/>
      <c r="C20" s="3" t="s">
        <v>328</v>
      </c>
      <c r="D20" s="3" t="s">
        <v>289</v>
      </c>
      <c r="E20" s="3" t="s">
        <v>11</v>
      </c>
      <c r="F20" s="3" t="s">
        <v>289</v>
      </c>
      <c r="G20" s="3" t="s">
        <v>71</v>
      </c>
      <c r="H20" s="3" t="s">
        <v>20</v>
      </c>
      <c r="I20" s="9" t="s">
        <v>30</v>
      </c>
      <c r="J20" s="4"/>
      <c r="K20" s="4"/>
      <c r="L20" s="7">
        <v>377.80809973507615</v>
      </c>
      <c r="M20" s="7">
        <v>366.46853346579348</v>
      </c>
      <c r="N20" s="7">
        <v>357.06556757390194</v>
      </c>
      <c r="O20" s="7">
        <v>342.01197196310022</v>
      </c>
      <c r="P20" s="7">
        <v>322.8524961315033</v>
      </c>
      <c r="Q20" s="7">
        <v>308.40106485183696</v>
      </c>
      <c r="R20" s="7">
        <v>289.74415152450132</v>
      </c>
      <c r="S20" s="7">
        <v>272.39954799347106</v>
      </c>
      <c r="T20" s="7">
        <v>255.72828817759628</v>
      </c>
      <c r="U20" s="7">
        <v>239.14631248839532</v>
      </c>
      <c r="V20" s="7">
        <v>218.26124776394349</v>
      </c>
      <c r="W20" s="7">
        <v>202.87376773311308</v>
      </c>
      <c r="X20" s="7">
        <v>190.61841361005989</v>
      </c>
      <c r="Y20" s="7">
        <v>179.79730262768808</v>
      </c>
      <c r="Z20" s="7">
        <v>170.24848982662667</v>
      </c>
      <c r="AA20" s="7">
        <v>159.05853065504419</v>
      </c>
      <c r="AB20" s="7">
        <v>150.75278868427017</v>
      </c>
      <c r="AC20" s="7">
        <v>143.21537159879367</v>
      </c>
      <c r="AD20" s="7">
        <v>136.87393100036797</v>
      </c>
      <c r="AE20" s="7">
        <v>131.05070106395883</v>
      </c>
      <c r="AF20" s="7">
        <v>122.38272126785837</v>
      </c>
      <c r="AG20" s="7">
        <v>119.289344430021</v>
      </c>
      <c r="AH20" s="7">
        <v>116.39047827753562</v>
      </c>
      <c r="AI20" s="7">
        <v>113.84864543051798</v>
      </c>
      <c r="AJ20" s="7">
        <v>111.75243220482069</v>
      </c>
      <c r="AK20" s="7">
        <v>110.32110720479557</v>
      </c>
      <c r="AL20" s="7"/>
      <c r="AM20" s="7"/>
      <c r="AN20" s="7"/>
      <c r="AO20" s="7"/>
      <c r="AP20" s="7"/>
    </row>
    <row r="21" spans="1:42" x14ac:dyDescent="0.25">
      <c r="A21" s="3" t="s">
        <v>23</v>
      </c>
      <c r="B21" s="3"/>
      <c r="C21" s="3" t="s">
        <v>329</v>
      </c>
      <c r="D21" s="3" t="s">
        <v>290</v>
      </c>
      <c r="E21" s="3" t="s">
        <v>11</v>
      </c>
      <c r="F21" s="3" t="s">
        <v>290</v>
      </c>
      <c r="G21" s="3" t="s">
        <v>25</v>
      </c>
      <c r="H21" s="3" t="s">
        <v>20</v>
      </c>
      <c r="I21" s="9" t="s">
        <v>30</v>
      </c>
      <c r="J21" s="4"/>
      <c r="K21" s="4"/>
      <c r="L21" s="7">
        <v>-22.052342872187701</v>
      </c>
      <c r="M21" s="7">
        <v>-22.052342872187701</v>
      </c>
      <c r="N21" s="7">
        <v>-22.052342872187701</v>
      </c>
      <c r="O21" s="7">
        <v>-22.052342872187701</v>
      </c>
      <c r="P21" s="7">
        <v>-22.052342872187701</v>
      </c>
      <c r="Q21" s="7">
        <v>-22.052342872187701</v>
      </c>
      <c r="R21" s="7">
        <v>-22.052342872187701</v>
      </c>
      <c r="S21" s="7">
        <v>-22.052342872187701</v>
      </c>
      <c r="T21" s="7">
        <v>-22.052342872187701</v>
      </c>
      <c r="U21" s="7">
        <v>-22.052342872187701</v>
      </c>
      <c r="V21" s="7">
        <v>-22.052342872187701</v>
      </c>
      <c r="W21" s="7">
        <v>-22.052342872187701</v>
      </c>
      <c r="X21" s="7">
        <v>-22.052342872187701</v>
      </c>
      <c r="Y21" s="7">
        <v>-22.052342872187701</v>
      </c>
      <c r="Z21" s="7">
        <v>-22.052342872187701</v>
      </c>
      <c r="AA21" s="7">
        <v>-22.052342872187701</v>
      </c>
      <c r="AB21" s="7">
        <v>-22.052342872187701</v>
      </c>
      <c r="AC21" s="7">
        <v>-22.052342872187701</v>
      </c>
      <c r="AD21" s="7">
        <v>-22.052342872187701</v>
      </c>
      <c r="AE21" s="7">
        <v>-22.052342872187701</v>
      </c>
      <c r="AF21" s="7">
        <v>-22.052342872187701</v>
      </c>
      <c r="AG21" s="7">
        <v>-22.052342872187701</v>
      </c>
      <c r="AH21" s="7">
        <v>-22.052342872187701</v>
      </c>
      <c r="AI21" s="7">
        <v>-22.052342872187701</v>
      </c>
      <c r="AJ21" s="7">
        <v>-22.052342872187701</v>
      </c>
      <c r="AK21" s="7">
        <v>-22.052342872187701</v>
      </c>
      <c r="AL21" s="7"/>
      <c r="AM21" s="7"/>
      <c r="AN21" s="7"/>
      <c r="AO21" s="7"/>
      <c r="AP21" s="7"/>
    </row>
    <row r="22" spans="1:42" x14ac:dyDescent="0.25">
      <c r="A22" s="3" t="s">
        <v>23</v>
      </c>
      <c r="B22" s="3"/>
      <c r="C22" s="3" t="e">
        <v>#N/A</v>
      </c>
      <c r="D22" s="3" t="e">
        <v>#N/A</v>
      </c>
      <c r="E22" s="3" t="s">
        <v>11</v>
      </c>
      <c r="F22" s="3" t="s">
        <v>292</v>
      </c>
      <c r="G22" s="3" t="s">
        <v>71</v>
      </c>
      <c r="H22" s="3"/>
      <c r="I22" s="9" t="s">
        <v>11</v>
      </c>
      <c r="J22" s="4"/>
      <c r="K22" s="4" t="s">
        <v>26</v>
      </c>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row>
    <row r="23" spans="1:42" x14ac:dyDescent="0.25">
      <c r="A23" s="3" t="s">
        <v>23</v>
      </c>
      <c r="B23" s="3"/>
      <c r="C23" s="3" t="e">
        <v>#N/A</v>
      </c>
      <c r="D23" s="3" t="e">
        <v>#N/A</v>
      </c>
      <c r="E23" s="3" t="s">
        <v>11</v>
      </c>
      <c r="F23" s="3" t="s">
        <v>294</v>
      </c>
      <c r="G23" s="3" t="s">
        <v>71</v>
      </c>
      <c r="H23" s="3" t="s">
        <v>20</v>
      </c>
      <c r="I23" s="9" t="s">
        <v>11</v>
      </c>
      <c r="J23" s="4"/>
      <c r="K23" s="4" t="s">
        <v>26</v>
      </c>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2" x14ac:dyDescent="0.25">
      <c r="A24" s="3" t="s">
        <v>23</v>
      </c>
      <c r="B24" s="3"/>
      <c r="C24" s="3" t="s">
        <v>330</v>
      </c>
      <c r="D24" s="3" t="s">
        <v>304</v>
      </c>
      <c r="E24" s="3" t="s">
        <v>303</v>
      </c>
      <c r="F24" s="3" t="s">
        <v>304</v>
      </c>
      <c r="G24" s="3" t="s">
        <v>71</v>
      </c>
      <c r="H24" s="3" t="s">
        <v>20</v>
      </c>
      <c r="I24" s="9" t="s">
        <v>30</v>
      </c>
      <c r="J24" s="4"/>
      <c r="K24" s="4"/>
      <c r="L24" s="7" t="s">
        <v>571</v>
      </c>
      <c r="M24" s="7" t="s">
        <v>571</v>
      </c>
      <c r="N24" s="7" t="s">
        <v>571</v>
      </c>
      <c r="O24" s="7" t="s">
        <v>571</v>
      </c>
      <c r="P24" s="7" t="s">
        <v>571</v>
      </c>
      <c r="Q24" s="7" t="s">
        <v>571</v>
      </c>
      <c r="R24" s="7" t="s">
        <v>571</v>
      </c>
      <c r="S24" s="7" t="s">
        <v>571</v>
      </c>
      <c r="T24" s="7" t="s">
        <v>571</v>
      </c>
      <c r="U24" s="7" t="s">
        <v>571</v>
      </c>
      <c r="V24" s="7" t="s">
        <v>571</v>
      </c>
      <c r="W24" s="7" t="s">
        <v>571</v>
      </c>
      <c r="X24" s="7" t="s">
        <v>571</v>
      </c>
      <c r="Y24" s="7" t="s">
        <v>571</v>
      </c>
      <c r="Z24" s="7" t="s">
        <v>571</v>
      </c>
      <c r="AA24" s="7" t="s">
        <v>571</v>
      </c>
      <c r="AB24" s="7" t="s">
        <v>571</v>
      </c>
      <c r="AC24" s="7" t="s">
        <v>571</v>
      </c>
      <c r="AD24" s="7" t="s">
        <v>571</v>
      </c>
      <c r="AE24" s="7" t="s">
        <v>571</v>
      </c>
      <c r="AF24" s="7" t="s">
        <v>571</v>
      </c>
      <c r="AG24" s="7" t="s">
        <v>571</v>
      </c>
      <c r="AH24" s="7" t="s">
        <v>571</v>
      </c>
      <c r="AI24" s="7" t="s">
        <v>571</v>
      </c>
      <c r="AJ24" s="7" t="s">
        <v>571</v>
      </c>
      <c r="AK24" s="7" t="s">
        <v>571</v>
      </c>
      <c r="AL24" s="7"/>
      <c r="AM24" s="7"/>
      <c r="AN24" s="7"/>
      <c r="AO24" s="7"/>
      <c r="AP24" s="7"/>
    </row>
    <row r="25" spans="1:42" x14ac:dyDescent="0.25">
      <c r="A25" s="3" t="s">
        <v>57</v>
      </c>
      <c r="B25" s="3"/>
      <c r="C25" s="3" t="s">
        <v>331</v>
      </c>
      <c r="D25" s="3" t="s">
        <v>332</v>
      </c>
      <c r="E25" s="3" t="s">
        <v>58</v>
      </c>
      <c r="F25" s="3" t="s">
        <v>59</v>
      </c>
      <c r="G25" s="3" t="s">
        <v>60</v>
      </c>
      <c r="H25" s="3" t="s">
        <v>61</v>
      </c>
      <c r="I25" s="9" t="s">
        <v>62</v>
      </c>
      <c r="J25" s="4" t="s">
        <v>63</v>
      </c>
      <c r="K25" s="4" t="s">
        <v>64</v>
      </c>
      <c r="L25" s="7">
        <v>7</v>
      </c>
      <c r="M25" s="7">
        <v>7</v>
      </c>
      <c r="N25" s="7">
        <v>7</v>
      </c>
      <c r="O25" s="7">
        <v>7</v>
      </c>
      <c r="P25" s="7">
        <v>7</v>
      </c>
      <c r="Q25" s="7">
        <v>3.5</v>
      </c>
      <c r="R25" s="7">
        <v>3.5</v>
      </c>
      <c r="S25" s="7">
        <v>3.5</v>
      </c>
      <c r="T25" s="7">
        <v>3.5</v>
      </c>
      <c r="U25" s="7">
        <v>3.5</v>
      </c>
      <c r="V25" s="7">
        <v>3.5</v>
      </c>
      <c r="W25" s="7">
        <v>3.5</v>
      </c>
      <c r="X25" s="7">
        <v>3.5</v>
      </c>
      <c r="Y25" s="7">
        <v>3.5</v>
      </c>
      <c r="Z25" s="7">
        <v>3.5</v>
      </c>
      <c r="AA25" s="7">
        <v>3.5</v>
      </c>
      <c r="AB25" s="7">
        <v>0</v>
      </c>
      <c r="AC25" s="7">
        <v>0</v>
      </c>
      <c r="AD25" s="7">
        <v>0</v>
      </c>
      <c r="AE25" s="7">
        <v>0</v>
      </c>
      <c r="AF25" s="7">
        <v>0</v>
      </c>
      <c r="AG25" s="7">
        <v>0</v>
      </c>
      <c r="AH25" s="7">
        <v>0</v>
      </c>
      <c r="AI25" s="7">
        <v>0</v>
      </c>
      <c r="AJ25" s="7">
        <v>0</v>
      </c>
      <c r="AK25" s="7">
        <v>0</v>
      </c>
      <c r="AL25" s="7"/>
      <c r="AM25" s="7"/>
      <c r="AN25" s="7"/>
      <c r="AO25" s="7"/>
      <c r="AP25" s="7"/>
    </row>
    <row r="26" spans="1:42" x14ac:dyDescent="0.25">
      <c r="A26" s="3" t="s">
        <v>57</v>
      </c>
      <c r="B26" s="3"/>
      <c r="C26" s="3" t="s">
        <v>333</v>
      </c>
      <c r="D26" s="3" t="s">
        <v>77</v>
      </c>
      <c r="E26" s="3" t="s">
        <v>58</v>
      </c>
      <c r="F26" s="3" t="s">
        <v>77</v>
      </c>
      <c r="G26" s="3" t="s">
        <v>78</v>
      </c>
      <c r="H26" s="3" t="s">
        <v>61</v>
      </c>
      <c r="I26" s="9" t="s">
        <v>62</v>
      </c>
      <c r="J26" s="4" t="s">
        <v>79</v>
      </c>
      <c r="K26" s="4"/>
      <c r="L26" s="7">
        <v>1372443.0821500451</v>
      </c>
      <c r="M26" s="7">
        <v>1372443.0821500451</v>
      </c>
      <c r="N26" s="7">
        <v>1372443.0821500451</v>
      </c>
      <c r="O26" s="7">
        <v>1372443.0821500451</v>
      </c>
      <c r="P26" s="7">
        <v>1372443.0821500451</v>
      </c>
      <c r="Q26" s="7">
        <v>686221.54107502254</v>
      </c>
      <c r="R26" s="7">
        <v>686221.54107502254</v>
      </c>
      <c r="S26" s="7">
        <v>686221.54107502254</v>
      </c>
      <c r="T26" s="7">
        <v>686221.54107502254</v>
      </c>
      <c r="U26" s="7">
        <v>686221.54107502254</v>
      </c>
      <c r="V26" s="7">
        <v>686221.54107502254</v>
      </c>
      <c r="W26" s="7">
        <v>686221.54107502254</v>
      </c>
      <c r="X26" s="7">
        <v>686221.54107502254</v>
      </c>
      <c r="Y26" s="7">
        <v>686221.54107502254</v>
      </c>
      <c r="Z26" s="7">
        <v>686221.54107502254</v>
      </c>
      <c r="AA26" s="7">
        <v>686221.54107502254</v>
      </c>
      <c r="AB26" s="7">
        <v>0</v>
      </c>
      <c r="AC26" s="7">
        <v>0</v>
      </c>
      <c r="AD26" s="7">
        <v>0</v>
      </c>
      <c r="AE26" s="7">
        <v>0</v>
      </c>
      <c r="AF26" s="7">
        <v>0</v>
      </c>
      <c r="AG26" s="7">
        <v>0</v>
      </c>
      <c r="AH26" s="7">
        <v>0</v>
      </c>
      <c r="AI26" s="7">
        <v>0</v>
      </c>
      <c r="AJ26" s="7">
        <v>0</v>
      </c>
      <c r="AK26" s="7">
        <v>0</v>
      </c>
      <c r="AL26" s="7"/>
      <c r="AM26" s="7"/>
      <c r="AN26" s="7"/>
      <c r="AO26" s="7"/>
      <c r="AP26" s="7"/>
    </row>
    <row r="27" spans="1:42" x14ac:dyDescent="0.25">
      <c r="A27" s="3" t="s">
        <v>57</v>
      </c>
      <c r="B27" s="3"/>
      <c r="C27" s="3" t="s">
        <v>334</v>
      </c>
      <c r="D27" s="3" t="s">
        <v>89</v>
      </c>
      <c r="E27" s="3" t="s">
        <v>58</v>
      </c>
      <c r="F27" s="3" t="s">
        <v>89</v>
      </c>
      <c r="G27" s="3" t="s">
        <v>90</v>
      </c>
      <c r="H27" s="3" t="s">
        <v>61</v>
      </c>
      <c r="I27" s="9" t="s">
        <v>62</v>
      </c>
      <c r="J27" s="4" t="s">
        <v>91</v>
      </c>
      <c r="K27" s="4"/>
      <c r="L27" s="7">
        <v>1.036057799111989</v>
      </c>
      <c r="M27" s="7">
        <v>1.6912058124497187</v>
      </c>
      <c r="N27" s="7">
        <v>2.4568181265696154</v>
      </c>
      <c r="O27" s="7">
        <v>3.3510966544290546</v>
      </c>
      <c r="P27" s="7">
        <v>4.395660095871829</v>
      </c>
      <c r="Q27" s="7">
        <v>5.6170825698232019</v>
      </c>
      <c r="R27" s="7">
        <v>5.7263725616430685</v>
      </c>
      <c r="S27" s="7">
        <v>5.8322951919622712</v>
      </c>
      <c r="T27" s="7">
        <v>5.9047690257161438</v>
      </c>
      <c r="U27" s="7">
        <v>5.931189688448808</v>
      </c>
      <c r="V27" s="7">
        <v>5.9083671719332544</v>
      </c>
      <c r="W27" s="7">
        <v>5.8069147932128375</v>
      </c>
      <c r="X27" s="7">
        <v>5.6115795661849992</v>
      </c>
      <c r="Y27" s="7">
        <v>5.3054181438587289</v>
      </c>
      <c r="Z27" s="7">
        <v>4.8698169331703873</v>
      </c>
      <c r="AA27" s="7">
        <v>4.284577903777441</v>
      </c>
      <c r="AB27" s="7">
        <v>3.5243676994498943</v>
      </c>
      <c r="AC27" s="7">
        <v>2.5690804456803509</v>
      </c>
      <c r="AD27" s="7">
        <v>1.3998405404841312</v>
      </c>
      <c r="AE27" s="7">
        <v>0</v>
      </c>
      <c r="AF27" s="7">
        <v>0</v>
      </c>
      <c r="AG27" s="7">
        <v>0</v>
      </c>
      <c r="AH27" s="7">
        <v>0</v>
      </c>
      <c r="AI27" s="7">
        <v>0</v>
      </c>
      <c r="AJ27" s="7">
        <v>0</v>
      </c>
      <c r="AK27" s="7">
        <v>0</v>
      </c>
      <c r="AL27" s="7"/>
      <c r="AM27" s="7"/>
      <c r="AN27" s="7"/>
      <c r="AO27" s="7"/>
      <c r="AP27" s="7"/>
    </row>
    <row r="28" spans="1:42" ht="15" customHeight="1" x14ac:dyDescent="0.25">
      <c r="A28" s="3" t="s">
        <v>57</v>
      </c>
      <c r="B28" s="3"/>
      <c r="C28" s="3" t="s">
        <v>335</v>
      </c>
      <c r="D28" s="3" t="s">
        <v>101</v>
      </c>
      <c r="E28" s="3" t="s">
        <v>58</v>
      </c>
      <c r="F28" s="3" t="s">
        <v>101</v>
      </c>
      <c r="G28" s="3" t="s">
        <v>102</v>
      </c>
      <c r="H28" s="3" t="s">
        <v>61</v>
      </c>
      <c r="I28" s="9" t="s">
        <v>62</v>
      </c>
      <c r="J28" s="4" t="s">
        <v>103</v>
      </c>
      <c r="K28" s="4"/>
      <c r="L28" s="7">
        <v>62.214199162237371</v>
      </c>
      <c r="M28" s="7">
        <v>62.077601639438853</v>
      </c>
      <c r="N28" s="7">
        <v>61.941004116640343</v>
      </c>
      <c r="O28" s="7">
        <v>61.804406593841826</v>
      </c>
      <c r="P28" s="7">
        <v>61.667809071043301</v>
      </c>
      <c r="Q28" s="7">
        <v>60.825606216569057</v>
      </c>
      <c r="R28" s="7">
        <v>60.825606216569057</v>
      </c>
      <c r="S28" s="7">
        <v>60.825606216569057</v>
      </c>
      <c r="T28" s="7">
        <v>60.825606216569057</v>
      </c>
      <c r="U28" s="7">
        <v>60.825606216569057</v>
      </c>
      <c r="V28" s="7">
        <v>60.825606216569057</v>
      </c>
      <c r="W28" s="7">
        <v>60.825606216569057</v>
      </c>
      <c r="X28" s="7">
        <v>60.825606216569057</v>
      </c>
      <c r="Y28" s="7">
        <v>60.825606216569057</v>
      </c>
      <c r="Z28" s="7">
        <v>60.825606216569057</v>
      </c>
      <c r="AA28" s="7">
        <v>60.825606216569057</v>
      </c>
      <c r="AB28" s="7">
        <v>60.825606216569057</v>
      </c>
      <c r="AC28" s="7">
        <v>60.825606216569057</v>
      </c>
      <c r="AD28" s="7">
        <v>60.825606216569057</v>
      </c>
      <c r="AE28" s="7">
        <v>60.825606216569057</v>
      </c>
      <c r="AF28" s="7">
        <v>60.825606216569057</v>
      </c>
      <c r="AG28" s="7">
        <v>60.825606216569057</v>
      </c>
      <c r="AH28" s="7">
        <v>60.825606216569057</v>
      </c>
      <c r="AI28" s="7">
        <v>60.825606216569057</v>
      </c>
      <c r="AJ28" s="7">
        <v>60.825606216569057</v>
      </c>
      <c r="AK28" s="7">
        <v>60.825606216569057</v>
      </c>
      <c r="AL28" s="7"/>
      <c r="AM28" s="7"/>
      <c r="AN28" s="7"/>
      <c r="AO28" s="7"/>
      <c r="AP28" s="7"/>
    </row>
    <row r="29" spans="1:42" x14ac:dyDescent="0.25">
      <c r="A29" s="3" t="s">
        <v>57</v>
      </c>
      <c r="B29" s="3"/>
      <c r="C29" s="3" t="s">
        <v>336</v>
      </c>
      <c r="D29" s="3" t="s">
        <v>337</v>
      </c>
      <c r="E29" s="3" t="s">
        <v>58</v>
      </c>
      <c r="F29" s="3" t="s">
        <v>111</v>
      </c>
      <c r="G29" s="3" t="s">
        <v>25</v>
      </c>
      <c r="H29" s="3" t="s">
        <v>61</v>
      </c>
      <c r="I29" s="9" t="s">
        <v>62</v>
      </c>
      <c r="J29" s="4" t="s">
        <v>112</v>
      </c>
      <c r="K29" s="4" t="s">
        <v>113</v>
      </c>
      <c r="L29" s="7">
        <v>51.528169779796542</v>
      </c>
      <c r="M29" s="7">
        <v>51.426291794476775</v>
      </c>
      <c r="N29" s="7">
        <v>51.324413809157008</v>
      </c>
      <c r="O29" s="7">
        <v>51.222535823837248</v>
      </c>
      <c r="P29" s="7">
        <v>51.120657838517481</v>
      </c>
      <c r="Q29" s="7">
        <v>51.018779853197714</v>
      </c>
      <c r="R29" s="7">
        <v>50.916901867877954</v>
      </c>
      <c r="S29" s="7">
        <v>50.815023882558187</v>
      </c>
      <c r="T29" s="7">
        <v>50.713145897238419</v>
      </c>
      <c r="U29" s="7">
        <v>50.611267911918659</v>
      </c>
      <c r="V29" s="7">
        <v>50.509389926598892</v>
      </c>
      <c r="W29" s="7">
        <v>50.407511941279125</v>
      </c>
      <c r="X29" s="7">
        <v>50.305633955959358</v>
      </c>
      <c r="Y29" s="7">
        <v>50.203755970639598</v>
      </c>
      <c r="Z29" s="7">
        <v>50.101877985319831</v>
      </c>
      <c r="AA29" s="7">
        <v>50</v>
      </c>
      <c r="AB29" s="7">
        <v>50</v>
      </c>
      <c r="AC29" s="7">
        <v>50</v>
      </c>
      <c r="AD29" s="7">
        <v>50</v>
      </c>
      <c r="AE29" s="7">
        <v>50</v>
      </c>
      <c r="AF29" s="7">
        <v>50</v>
      </c>
      <c r="AG29" s="7">
        <v>50</v>
      </c>
      <c r="AH29" s="7">
        <v>50</v>
      </c>
      <c r="AI29" s="7">
        <v>50</v>
      </c>
      <c r="AJ29" s="7">
        <v>50</v>
      </c>
      <c r="AK29" s="7">
        <v>50</v>
      </c>
      <c r="AL29" s="7"/>
      <c r="AM29" s="7"/>
      <c r="AN29" s="7"/>
      <c r="AO29" s="7"/>
      <c r="AP29" s="7"/>
    </row>
    <row r="30" spans="1:42" x14ac:dyDescent="0.25">
      <c r="A30" s="3" t="s">
        <v>57</v>
      </c>
      <c r="B30" s="3"/>
      <c r="C30" s="3" t="s">
        <v>338</v>
      </c>
      <c r="D30" s="3" t="s">
        <v>339</v>
      </c>
      <c r="E30" s="3" t="s">
        <v>58</v>
      </c>
      <c r="F30" s="3" t="s">
        <v>123</v>
      </c>
      <c r="G30" s="3" t="s">
        <v>25</v>
      </c>
      <c r="H30" s="3" t="s">
        <v>61</v>
      </c>
      <c r="I30" s="9" t="s">
        <v>62</v>
      </c>
      <c r="J30" s="4" t="s">
        <v>124</v>
      </c>
      <c r="K30" s="4" t="s">
        <v>125</v>
      </c>
      <c r="L30" s="7">
        <v>48.471830220203465</v>
      </c>
      <c r="M30" s="7">
        <v>48.573708205523239</v>
      </c>
      <c r="N30" s="7">
        <v>48.675586190843006</v>
      </c>
      <c r="O30" s="7">
        <v>48.777464176162781</v>
      </c>
      <c r="P30" s="7">
        <v>48.879342161482548</v>
      </c>
      <c r="Q30" s="7">
        <v>48.981220146802315</v>
      </c>
      <c r="R30" s="7">
        <v>49.083098132122089</v>
      </c>
      <c r="S30" s="7">
        <v>49.184976117441856</v>
      </c>
      <c r="T30" s="7">
        <v>49.28685410276163</v>
      </c>
      <c r="U30" s="7">
        <v>49.388732088081397</v>
      </c>
      <c r="V30" s="7">
        <v>49.490610073401172</v>
      </c>
      <c r="W30" s="7">
        <v>49.592488058720939</v>
      </c>
      <c r="X30" s="7">
        <v>49.694366044040713</v>
      </c>
      <c r="Y30" s="7">
        <v>49.79624402936048</v>
      </c>
      <c r="Z30" s="7">
        <v>49.898122014680254</v>
      </c>
      <c r="AA30" s="7">
        <v>50</v>
      </c>
      <c r="AB30" s="7">
        <v>50</v>
      </c>
      <c r="AC30" s="7">
        <v>50</v>
      </c>
      <c r="AD30" s="7">
        <v>50</v>
      </c>
      <c r="AE30" s="7">
        <v>50</v>
      </c>
      <c r="AF30" s="7">
        <v>50</v>
      </c>
      <c r="AG30" s="7">
        <v>50</v>
      </c>
      <c r="AH30" s="7">
        <v>50</v>
      </c>
      <c r="AI30" s="7">
        <v>50</v>
      </c>
      <c r="AJ30" s="7">
        <v>50</v>
      </c>
      <c r="AK30" s="7">
        <v>50</v>
      </c>
      <c r="AL30" s="7"/>
      <c r="AM30" s="7"/>
      <c r="AN30" s="7"/>
      <c r="AO30" s="7"/>
      <c r="AP30" s="7"/>
    </row>
    <row r="31" spans="1:42" ht="14.45" customHeight="1" x14ac:dyDescent="0.25">
      <c r="A31" s="3" t="s">
        <v>65</v>
      </c>
      <c r="B31" s="3"/>
      <c r="C31" s="3" t="s">
        <v>340</v>
      </c>
      <c r="D31" s="3" t="s">
        <v>341</v>
      </c>
      <c r="E31" s="3" t="s">
        <v>66</v>
      </c>
      <c r="F31" s="3" t="s">
        <v>67</v>
      </c>
      <c r="G31" s="3" t="s">
        <v>68</v>
      </c>
      <c r="H31" s="3" t="s">
        <v>20</v>
      </c>
      <c r="I31" s="9" t="s">
        <v>69</v>
      </c>
      <c r="J31" s="4"/>
      <c r="K31" s="4"/>
      <c r="L31" s="7">
        <v>10.896561</v>
      </c>
      <c r="M31" s="7">
        <v>10.902323000000001</v>
      </c>
      <c r="N31" s="7">
        <v>10.908065000000001</v>
      </c>
      <c r="O31" s="7">
        <v>10.913792000000001</v>
      </c>
      <c r="P31" s="7">
        <v>10.919510000000001</v>
      </c>
      <c r="Q31" s="7">
        <v>10.925214</v>
      </c>
      <c r="R31" s="7">
        <v>10.930899999999999</v>
      </c>
      <c r="S31" s="7">
        <v>10.936565999999999</v>
      </c>
      <c r="T31" s="7">
        <v>10.942223</v>
      </c>
      <c r="U31" s="7">
        <v>10.947868</v>
      </c>
      <c r="V31" s="7">
        <v>10.953499000000001</v>
      </c>
      <c r="W31" s="7">
        <v>10.959182999999999</v>
      </c>
      <c r="X31" s="7">
        <v>10.964850999999999</v>
      </c>
      <c r="Y31" s="7">
        <v>10.970497</v>
      </c>
      <c r="Z31" s="7">
        <v>10.976138000000001</v>
      </c>
      <c r="AA31" s="7">
        <v>10.98176</v>
      </c>
      <c r="AB31" s="7">
        <v>10.987537</v>
      </c>
      <c r="AC31" s="7">
        <v>10.993292</v>
      </c>
      <c r="AD31" s="7">
        <v>10.999024</v>
      </c>
      <c r="AE31" s="7">
        <v>11.004752</v>
      </c>
      <c r="AF31" s="7">
        <v>11.010467</v>
      </c>
      <c r="AG31" s="7">
        <v>11.016450000000001</v>
      </c>
      <c r="AH31" s="7">
        <v>11.022418999999999</v>
      </c>
      <c r="AI31" s="7">
        <v>11.028359999999999</v>
      </c>
      <c r="AJ31" s="7">
        <v>11.03429</v>
      </c>
      <c r="AK31" s="7">
        <v>11.040213</v>
      </c>
      <c r="AL31" s="7"/>
      <c r="AM31" s="7"/>
      <c r="AN31" s="7"/>
      <c r="AO31" s="7"/>
      <c r="AP31" s="7"/>
    </row>
    <row r="32" spans="1:42" x14ac:dyDescent="0.25">
      <c r="A32" s="3" t="s">
        <v>65</v>
      </c>
      <c r="B32" s="3"/>
      <c r="C32" s="3" t="s">
        <v>342</v>
      </c>
      <c r="D32" s="3" t="s">
        <v>343</v>
      </c>
      <c r="E32" s="3" t="s">
        <v>66</v>
      </c>
      <c r="F32" s="3" t="s">
        <v>88</v>
      </c>
      <c r="G32" s="3" t="s">
        <v>68</v>
      </c>
      <c r="H32" s="3" t="s">
        <v>20</v>
      </c>
      <c r="I32" s="9" t="s">
        <v>69</v>
      </c>
      <c r="J32" s="4"/>
      <c r="K32" s="4"/>
      <c r="L32" s="7">
        <v>12.258475000000001</v>
      </c>
      <c r="M32" s="7">
        <v>12.230798999999999</v>
      </c>
      <c r="N32" s="7">
        <v>12.203137</v>
      </c>
      <c r="O32" s="7">
        <v>12.175476</v>
      </c>
      <c r="P32" s="7">
        <v>12.147835000000001</v>
      </c>
      <c r="Q32" s="7">
        <v>12.120201</v>
      </c>
      <c r="R32" s="7">
        <v>12.098635</v>
      </c>
      <c r="S32" s="7">
        <v>12.077104</v>
      </c>
      <c r="T32" s="7">
        <v>12.055574</v>
      </c>
      <c r="U32" s="7">
        <v>12.034045000000001</v>
      </c>
      <c r="V32" s="7">
        <v>12.012529000000001</v>
      </c>
      <c r="W32" s="7">
        <v>11.996008</v>
      </c>
      <c r="X32" s="7">
        <v>11.979504</v>
      </c>
      <c r="Y32" s="7">
        <v>11.963001</v>
      </c>
      <c r="Z32" s="7">
        <v>11.946524</v>
      </c>
      <c r="AA32" s="7">
        <v>11.930044000000001</v>
      </c>
      <c r="AB32" s="7">
        <v>11.917927000000001</v>
      </c>
      <c r="AC32" s="7">
        <v>11.905832</v>
      </c>
      <c r="AD32" s="7">
        <v>11.893736000000001</v>
      </c>
      <c r="AE32" s="7">
        <v>11.881644</v>
      </c>
      <c r="AF32" s="7">
        <v>11.86956</v>
      </c>
      <c r="AG32" s="7">
        <v>11.859768000000001</v>
      </c>
      <c r="AH32" s="7">
        <v>11.849982000000001</v>
      </c>
      <c r="AI32" s="7">
        <v>11.840195</v>
      </c>
      <c r="AJ32" s="7">
        <v>11.83043</v>
      </c>
      <c r="AK32" s="7">
        <v>11.820665999999999</v>
      </c>
      <c r="AL32" s="7"/>
      <c r="AM32" s="7"/>
      <c r="AN32" s="7"/>
      <c r="AO32" s="7"/>
      <c r="AP32" s="7"/>
    </row>
    <row r="33" spans="1:42" x14ac:dyDescent="0.25">
      <c r="A33" s="3" t="s">
        <v>65</v>
      </c>
      <c r="B33" s="3"/>
      <c r="C33" s="3" t="s">
        <v>344</v>
      </c>
      <c r="D33" s="3" t="s">
        <v>345</v>
      </c>
      <c r="E33" s="3" t="s">
        <v>66</v>
      </c>
      <c r="F33" s="3" t="s">
        <v>104</v>
      </c>
      <c r="G33" s="3" t="s">
        <v>68</v>
      </c>
      <c r="H33" s="3" t="s">
        <v>20</v>
      </c>
      <c r="I33" s="9" t="s">
        <v>69</v>
      </c>
      <c r="J33" s="4"/>
      <c r="K33" s="4"/>
      <c r="L33" s="7">
        <v>6.8489630000000004</v>
      </c>
      <c r="M33" s="7">
        <v>6.8532890000000002</v>
      </c>
      <c r="N33" s="7">
        <v>6.8576240000000004</v>
      </c>
      <c r="O33" s="7">
        <v>6.8619779999999997</v>
      </c>
      <c r="P33" s="7">
        <v>6.8663460000000001</v>
      </c>
      <c r="Q33" s="7">
        <v>6.8707099999999999</v>
      </c>
      <c r="R33" s="7">
        <v>6.8735939999999998</v>
      </c>
      <c r="S33" s="7">
        <v>6.8764750000000001</v>
      </c>
      <c r="T33" s="7">
        <v>6.8793680000000004</v>
      </c>
      <c r="U33" s="7">
        <v>6.8822910000000004</v>
      </c>
      <c r="V33" s="7">
        <v>6.8852159999999998</v>
      </c>
      <c r="W33" s="7">
        <v>6.8872730000000004</v>
      </c>
      <c r="X33" s="7">
        <v>6.8893279999999999</v>
      </c>
      <c r="Y33" s="7">
        <v>6.8914</v>
      </c>
      <c r="Z33" s="7">
        <v>6.8934579999999999</v>
      </c>
      <c r="AA33" s="7">
        <v>6.8955349999999997</v>
      </c>
      <c r="AB33" s="7">
        <v>6.8968720000000001</v>
      </c>
      <c r="AC33" s="7">
        <v>6.8982060000000001</v>
      </c>
      <c r="AD33" s="7">
        <v>6.8995540000000002</v>
      </c>
      <c r="AE33" s="7">
        <v>6.9009099999999997</v>
      </c>
      <c r="AF33" s="7">
        <v>6.902266</v>
      </c>
      <c r="AG33" s="7">
        <v>6.9047140000000002</v>
      </c>
      <c r="AH33" s="7">
        <v>6.9071699999999998</v>
      </c>
      <c r="AI33" s="7">
        <v>6.909637</v>
      </c>
      <c r="AJ33" s="7">
        <v>6.9120970000000002</v>
      </c>
      <c r="AK33" s="7">
        <v>6.9145640000000004</v>
      </c>
      <c r="AL33" s="7"/>
      <c r="AM33" s="7"/>
      <c r="AN33" s="7"/>
      <c r="AO33" s="7"/>
      <c r="AP33" s="7"/>
    </row>
    <row r="34" spans="1:42" x14ac:dyDescent="0.25">
      <c r="A34" s="3" t="s">
        <v>65</v>
      </c>
      <c r="B34" s="3"/>
      <c r="C34" s="3" t="s">
        <v>346</v>
      </c>
      <c r="D34" s="3" t="s">
        <v>347</v>
      </c>
      <c r="E34" s="3" t="s">
        <v>66</v>
      </c>
      <c r="F34" s="3" t="s">
        <v>122</v>
      </c>
      <c r="G34" s="3" t="s">
        <v>68</v>
      </c>
      <c r="H34" s="3" t="s">
        <v>20</v>
      </c>
      <c r="I34" s="9" t="s">
        <v>69</v>
      </c>
      <c r="J34" s="4"/>
      <c r="K34" s="4"/>
      <c r="L34" s="7">
        <v>4.9295059999999999</v>
      </c>
      <c r="M34" s="7">
        <v>4.9449509999999997</v>
      </c>
      <c r="N34" s="7">
        <v>4.9603809999999999</v>
      </c>
      <c r="O34" s="7">
        <v>4.9758040000000001</v>
      </c>
      <c r="P34" s="7">
        <v>4.9912070000000002</v>
      </c>
      <c r="Q34" s="7">
        <v>5.0066069999999998</v>
      </c>
      <c r="R34" s="7">
        <v>5.0177440000000004</v>
      </c>
      <c r="S34" s="7">
        <v>5.0288649999999997</v>
      </c>
      <c r="T34" s="7">
        <v>5.0399700000000003</v>
      </c>
      <c r="U34" s="7">
        <v>5.0510679999999999</v>
      </c>
      <c r="V34" s="7">
        <v>5.0621559999999999</v>
      </c>
      <c r="W34" s="7">
        <v>5.0693089999999996</v>
      </c>
      <c r="X34" s="7">
        <v>5.0764589999999998</v>
      </c>
      <c r="Y34" s="7">
        <v>5.0836009999999998</v>
      </c>
      <c r="Z34" s="7">
        <v>5.0907369999999998</v>
      </c>
      <c r="AA34" s="7">
        <v>5.0978700000000003</v>
      </c>
      <c r="AB34" s="7">
        <v>5.1014280000000003</v>
      </c>
      <c r="AC34" s="7">
        <v>5.1049850000000001</v>
      </c>
      <c r="AD34" s="7">
        <v>5.1085479999999999</v>
      </c>
      <c r="AE34" s="7">
        <v>5.1121040000000004</v>
      </c>
      <c r="AF34" s="7">
        <v>5.1156550000000003</v>
      </c>
      <c r="AG34" s="7">
        <v>5.115729</v>
      </c>
      <c r="AH34" s="7">
        <v>5.1157950000000003</v>
      </c>
      <c r="AI34" s="7">
        <v>5.1158729999999997</v>
      </c>
      <c r="AJ34" s="7">
        <v>5.1159470000000002</v>
      </c>
      <c r="AK34" s="7">
        <v>5.1160139999999998</v>
      </c>
      <c r="AL34" s="7"/>
      <c r="AM34" s="7"/>
      <c r="AN34" s="7"/>
      <c r="AO34" s="7"/>
      <c r="AP34" s="7"/>
    </row>
    <row r="35" spans="1:42" ht="14.45" customHeight="1" x14ac:dyDescent="0.25">
      <c r="A35" s="3" t="s">
        <v>65</v>
      </c>
      <c r="B35" s="3"/>
      <c r="C35" s="3" t="s">
        <v>348</v>
      </c>
      <c r="D35" s="3" t="s">
        <v>349</v>
      </c>
      <c r="E35" s="3" t="s">
        <v>66</v>
      </c>
      <c r="F35" s="3" t="s">
        <v>135</v>
      </c>
      <c r="G35" s="3" t="s">
        <v>68</v>
      </c>
      <c r="H35" s="3" t="s">
        <v>20</v>
      </c>
      <c r="I35" s="9" t="s">
        <v>69</v>
      </c>
      <c r="J35" s="4"/>
      <c r="K35" s="4"/>
      <c r="L35" s="7">
        <v>0.81989800000000002</v>
      </c>
      <c r="M35" s="7">
        <v>0.82222300000000004</v>
      </c>
      <c r="N35" s="7">
        <v>0.82455000000000001</v>
      </c>
      <c r="O35" s="7">
        <v>0.82687500000000003</v>
      </c>
      <c r="P35" s="7">
        <v>0.82918800000000004</v>
      </c>
      <c r="Q35" s="7">
        <v>0.83150900000000005</v>
      </c>
      <c r="R35" s="7">
        <v>0.83353600000000005</v>
      </c>
      <c r="S35" s="7">
        <v>0.83555800000000002</v>
      </c>
      <c r="T35" s="7">
        <v>0.837584</v>
      </c>
      <c r="U35" s="7">
        <v>0.83959600000000001</v>
      </c>
      <c r="V35" s="7">
        <v>0.84161200000000003</v>
      </c>
      <c r="W35" s="7">
        <v>0.84339799999999998</v>
      </c>
      <c r="X35" s="7">
        <v>0.84517799999999998</v>
      </c>
      <c r="Y35" s="7">
        <v>0.84696199999999999</v>
      </c>
      <c r="Z35" s="7">
        <v>0.84874000000000005</v>
      </c>
      <c r="AA35" s="7">
        <v>0.85051900000000002</v>
      </c>
      <c r="AB35" s="7">
        <v>0.85211099999999995</v>
      </c>
      <c r="AC35" s="7">
        <v>0.85369700000000004</v>
      </c>
      <c r="AD35" s="7">
        <v>0.85528300000000002</v>
      </c>
      <c r="AE35" s="7">
        <v>0.85686200000000001</v>
      </c>
      <c r="AF35" s="7">
        <v>0.85844799999999999</v>
      </c>
      <c r="AG35" s="7">
        <v>0.85987199999999997</v>
      </c>
      <c r="AH35" s="7">
        <v>0.86129599999999995</v>
      </c>
      <c r="AI35" s="7">
        <v>0.86272099999999996</v>
      </c>
      <c r="AJ35" s="7">
        <v>0.86414199999999997</v>
      </c>
      <c r="AK35" s="7">
        <v>0.86556500000000003</v>
      </c>
      <c r="AL35" s="7"/>
      <c r="AM35" s="7"/>
      <c r="AN35" s="7"/>
      <c r="AO35" s="7"/>
      <c r="AP35" s="7"/>
    </row>
    <row r="36" spans="1:42" x14ac:dyDescent="0.25">
      <c r="A36" s="3" t="s">
        <v>65</v>
      </c>
      <c r="B36" s="3"/>
      <c r="C36" s="3" t="s">
        <v>350</v>
      </c>
      <c r="D36" s="3" t="s">
        <v>351</v>
      </c>
      <c r="E36" s="3" t="s">
        <v>66</v>
      </c>
      <c r="F36" s="3" t="s">
        <v>151</v>
      </c>
      <c r="G36" s="3" t="s">
        <v>68</v>
      </c>
      <c r="H36" s="3" t="s">
        <v>20</v>
      </c>
      <c r="I36" s="9" t="s">
        <v>69</v>
      </c>
      <c r="J36" s="4"/>
      <c r="K36" s="4"/>
      <c r="L36" s="7">
        <v>3.6719000000000002E-2</v>
      </c>
      <c r="M36" s="7">
        <v>3.6537E-2</v>
      </c>
      <c r="N36" s="7">
        <v>3.6365000000000001E-2</v>
      </c>
      <c r="O36" s="7">
        <v>3.6197E-2</v>
      </c>
      <c r="P36" s="7">
        <v>3.6035999999999999E-2</v>
      </c>
      <c r="Q36" s="7">
        <v>3.5881000000000003E-2</v>
      </c>
      <c r="R36" s="7">
        <v>3.5713000000000002E-2</v>
      </c>
      <c r="S36" s="7">
        <v>3.5554000000000002E-2</v>
      </c>
      <c r="T36" s="7">
        <v>3.5402999999999997E-2</v>
      </c>
      <c r="U36" s="7">
        <v>3.5254000000000001E-2</v>
      </c>
      <c r="V36" s="7">
        <v>3.5110000000000002E-2</v>
      </c>
      <c r="W36" s="7">
        <v>3.4951000000000003E-2</v>
      </c>
      <c r="X36" s="7">
        <v>3.4802E-2</v>
      </c>
      <c r="Y36" s="7">
        <v>3.4660999999999997E-2</v>
      </c>
      <c r="Z36" s="7">
        <v>3.4525E-2</v>
      </c>
      <c r="AA36" s="7">
        <v>3.4394000000000001E-2</v>
      </c>
      <c r="AB36" s="7">
        <v>3.4247E-2</v>
      </c>
      <c r="AC36" s="7">
        <v>3.4110000000000001E-2</v>
      </c>
      <c r="AD36" s="7">
        <v>3.3977E-2</v>
      </c>
      <c r="AE36" s="7">
        <v>3.3849999999999998E-2</v>
      </c>
      <c r="AF36" s="7">
        <v>3.3725999999999999E-2</v>
      </c>
      <c r="AG36" s="7">
        <v>3.3589000000000001E-2</v>
      </c>
      <c r="AH36" s="7">
        <v>3.3459999999999997E-2</v>
      </c>
      <c r="AI36" s="7">
        <v>3.3335999999999998E-2</v>
      </c>
      <c r="AJ36" s="7">
        <v>3.3216000000000002E-2</v>
      </c>
      <c r="AK36" s="7">
        <v>3.3099999999999997E-2</v>
      </c>
      <c r="AL36" s="7"/>
      <c r="AM36" s="7"/>
      <c r="AN36" s="7"/>
      <c r="AO36" s="7"/>
      <c r="AP36" s="7"/>
    </row>
    <row r="37" spans="1:42" x14ac:dyDescent="0.25">
      <c r="A37" s="3" t="s">
        <v>10</v>
      </c>
      <c r="B37" s="3"/>
      <c r="C37" s="3" t="s">
        <v>352</v>
      </c>
      <c r="D37" s="3" t="s">
        <v>12</v>
      </c>
      <c r="E37" s="3" t="s">
        <v>11</v>
      </c>
      <c r="F37" s="3" t="s">
        <v>12</v>
      </c>
      <c r="G37" s="3" t="s">
        <v>13</v>
      </c>
      <c r="H37" s="3"/>
      <c r="I37" s="9" t="s">
        <v>14</v>
      </c>
      <c r="J37" s="4"/>
      <c r="K37" s="4" t="s">
        <v>15</v>
      </c>
      <c r="L37" s="7">
        <v>83.701595881626616</v>
      </c>
      <c r="M37" s="7">
        <v>83.834905856415332</v>
      </c>
      <c r="N37" s="7">
        <v>83.894684881275637</v>
      </c>
      <c r="O37" s="7">
        <v>83.983497260165748</v>
      </c>
      <c r="P37" s="7">
        <v>84.033830058059948</v>
      </c>
      <c r="Q37" s="7">
        <v>84.060123392957038</v>
      </c>
      <c r="R37" s="7">
        <v>84.132408555441799</v>
      </c>
      <c r="S37" s="7">
        <v>84.111122165646776</v>
      </c>
      <c r="T37" s="7">
        <v>84.098000839904927</v>
      </c>
      <c r="U37" s="7">
        <v>84.061204095764609</v>
      </c>
      <c r="V37" s="7">
        <v>84.014453798308764</v>
      </c>
      <c r="W37" s="7">
        <v>83.968125537187035</v>
      </c>
      <c r="X37" s="7">
        <v>83.910279394146286</v>
      </c>
      <c r="Y37" s="7">
        <v>83.850566915677859</v>
      </c>
      <c r="Z37" s="7">
        <v>83.786540307867199</v>
      </c>
      <c r="AA37" s="7">
        <v>83.709488634568615</v>
      </c>
      <c r="AB37" s="7">
        <v>83.625541611831309</v>
      </c>
      <c r="AC37" s="7">
        <v>83.538635826148706</v>
      </c>
      <c r="AD37" s="7">
        <v>83.443929350203661</v>
      </c>
      <c r="AE37" s="7">
        <v>83.346850618170933</v>
      </c>
      <c r="AF37" s="7">
        <v>83.240889186807891</v>
      </c>
      <c r="AG37" s="7">
        <v>83.133985563345917</v>
      </c>
      <c r="AH37" s="7">
        <v>83.016625393805796</v>
      </c>
      <c r="AI37" s="7">
        <v>82.899075800667532</v>
      </c>
      <c r="AJ37" s="7">
        <v>82.776517373083806</v>
      </c>
      <c r="AK37" s="7">
        <v>82.65058383342793</v>
      </c>
      <c r="AL37" s="7">
        <v>82.524562323914381</v>
      </c>
      <c r="AM37" s="7">
        <v>82.396822598825992</v>
      </c>
      <c r="AN37" s="7">
        <v>82.257469084658666</v>
      </c>
      <c r="AO37" s="7">
        <v>82.119313869954141</v>
      </c>
      <c r="AP37" s="7">
        <v>81.986585304239654</v>
      </c>
    </row>
    <row r="38" spans="1:42" x14ac:dyDescent="0.25">
      <c r="A38" s="3" t="s">
        <v>10</v>
      </c>
      <c r="B38" s="3"/>
      <c r="C38" s="3" t="s">
        <v>353</v>
      </c>
      <c r="D38" s="3" t="s">
        <v>353</v>
      </c>
      <c r="E38" s="3" t="s">
        <v>11</v>
      </c>
      <c r="F38" s="3" t="s">
        <v>72</v>
      </c>
      <c r="G38" s="3" t="s">
        <v>73</v>
      </c>
      <c r="H38" s="3"/>
      <c r="I38" s="9" t="s">
        <v>14</v>
      </c>
      <c r="J38" s="4"/>
      <c r="K38" s="4" t="s">
        <v>15</v>
      </c>
      <c r="L38" s="7">
        <v>4224.6104216056519</v>
      </c>
      <c r="M38" s="7">
        <v>4292.830075343084</v>
      </c>
      <c r="N38" s="7">
        <v>4337.0521476414369</v>
      </c>
      <c r="O38" s="7">
        <v>4371.4859469452049</v>
      </c>
      <c r="P38" s="7">
        <v>4406.0025702868525</v>
      </c>
      <c r="Q38" s="7">
        <v>4440.5361451055023</v>
      </c>
      <c r="R38" s="7">
        <v>4478.6109477940763</v>
      </c>
      <c r="S38" s="7">
        <v>4516.54449929166</v>
      </c>
      <c r="T38" s="7">
        <v>4554.2519778762398</v>
      </c>
      <c r="U38" s="7">
        <v>4592.6245052403056</v>
      </c>
      <c r="V38" s="7">
        <v>4632.1048920569465</v>
      </c>
      <c r="W38" s="7">
        <v>4673.3100324051138</v>
      </c>
      <c r="X38" s="7">
        <v>4716.2127923027247</v>
      </c>
      <c r="Y38" s="7">
        <v>4761.0184452778722</v>
      </c>
      <c r="Z38" s="7">
        <v>4808.2132208052562</v>
      </c>
      <c r="AA38" s="7">
        <v>4857.5385862594931</v>
      </c>
      <c r="AB38" s="7">
        <v>4908.8796221196999</v>
      </c>
      <c r="AC38" s="7">
        <v>4961.9975859387969</v>
      </c>
      <c r="AD38" s="7">
        <v>5016.0162563887898</v>
      </c>
      <c r="AE38" s="7">
        <v>5070.3023193463023</v>
      </c>
      <c r="AF38" s="7">
        <v>5123.9529343551103</v>
      </c>
      <c r="AG38" s="7">
        <v>5176.6049543316176</v>
      </c>
      <c r="AH38" s="7">
        <v>5227.5429259817301</v>
      </c>
      <c r="AI38" s="7">
        <v>5277.1827778227844</v>
      </c>
      <c r="AJ38" s="7">
        <v>5325.4062527850147</v>
      </c>
      <c r="AK38" s="7">
        <v>5372.3698430145023</v>
      </c>
      <c r="AL38" s="7">
        <v>5418.232531109039</v>
      </c>
      <c r="AM38" s="7">
        <v>5462.8420785118724</v>
      </c>
      <c r="AN38" s="7">
        <v>5505.616177046968</v>
      </c>
      <c r="AO38" s="7">
        <v>5546.4197774661861</v>
      </c>
      <c r="AP38" s="7">
        <v>5585.3933961684534</v>
      </c>
    </row>
    <row r="39" spans="1:42" x14ac:dyDescent="0.25">
      <c r="A39" s="3" t="s">
        <v>10</v>
      </c>
      <c r="B39" s="3"/>
      <c r="C39" s="3" t="s">
        <v>354</v>
      </c>
      <c r="D39" s="3" t="s">
        <v>74</v>
      </c>
      <c r="E39" s="3" t="s">
        <v>11</v>
      </c>
      <c r="F39" s="3" t="s">
        <v>74</v>
      </c>
      <c r="G39" s="3" t="s">
        <v>25</v>
      </c>
      <c r="H39" s="3"/>
      <c r="I39" s="9" t="s">
        <v>14</v>
      </c>
      <c r="J39" s="4"/>
      <c r="K39" s="4" t="s">
        <v>15</v>
      </c>
      <c r="L39" s="8">
        <f>0.0111632460912792*100</f>
        <v>1.11632460912792</v>
      </c>
      <c r="M39" s="8">
        <f>0.0161481525937968*100</f>
        <v>1.6148152593796798</v>
      </c>
      <c r="N39" s="8">
        <f>0.0103013796312026*100</f>
        <v>1.0301379631202601</v>
      </c>
      <c r="O39" s="8">
        <f>0.00793944783958689*100</f>
        <v>0.79394478395868906</v>
      </c>
      <c r="P39" s="8">
        <f>0.00789585595391595*100</f>
        <v>0.78958559539159501</v>
      </c>
      <c r="Q39" s="8">
        <f>0.00783784717955838*100</f>
        <v>0.78378471795583804</v>
      </c>
      <c r="R39" s="8">
        <f>0.00857437062651578*100</f>
        <v>0.85743706265157793</v>
      </c>
      <c r="S39" s="8">
        <f>0.00846993675935792*100</f>
        <v>0.84699367593579189</v>
      </c>
      <c r="T39" s="8">
        <f>0.00834874506173766*100</f>
        <v>0.83487450617376591</v>
      </c>
      <c r="U39" s="8">
        <f>0.00842564872353857*100</f>
        <v>0.84256487235385702</v>
      </c>
      <c r="V39" s="8">
        <f>0.00859647610458736*100</f>
        <v>0.85964761045873606</v>
      </c>
      <c r="W39" s="8">
        <f>0.00889555424766497*100</f>
        <v>0.88955542476649696</v>
      </c>
      <c r="X39" s="8">
        <f>0.0091803795596952*100</f>
        <v>0.91803795596952009</v>
      </c>
      <c r="Y39" s="8">
        <f>0.00950034592338045*100</f>
        <v>0.9500345923380451</v>
      </c>
      <c r="Z39" s="8">
        <f>0.00991274788573726*100</f>
        <v>0.99127478857372608</v>
      </c>
      <c r="AA39" s="8">
        <f>0.0102585644997615*100</f>
        <v>1.02585644997615</v>
      </c>
      <c r="AB39" s="8">
        <f>0.0105693521417278*100</f>
        <v>1.0569352141727801</v>
      </c>
      <c r="AC39" s="8">
        <f>0.010820791689359*100</f>
        <v>1.0820791689358999</v>
      </c>
      <c r="AD39" s="8">
        <f>0.0108864765680399*100</f>
        <v>1.08864765680399</v>
      </c>
      <c r="AE39" s="8">
        <f>0.0108225452595712*100</f>
        <v>1.0822545259571201</v>
      </c>
      <c r="AF39" s="8">
        <f>0.0105813443912601*100</f>
        <v>1.0581344391260101</v>
      </c>
      <c r="AG39" s="8">
        <f>0.0102756642481014*100</f>
        <v>1.0275664248101402</v>
      </c>
      <c r="AH39" s="8">
        <f>0.00984003455923155*100</f>
        <v>0.98400345592315497</v>
      </c>
      <c r="AI39" s="8">
        <f>0.00949582864147058*100</f>
        <v>0.94958286414705795</v>
      </c>
      <c r="AJ39" s="8">
        <f>0.00913810966807671*100</f>
        <v>0.91381096680767104</v>
      </c>
      <c r="AK39" s="8">
        <f>0.00881878076530351*100</f>
        <v>0.881878076530351</v>
      </c>
      <c r="AL39" s="8">
        <f>0.00853677044482892*100</f>
        <v>0.85367704448289194</v>
      </c>
      <c r="AM39" s="8">
        <f>0.00823322866759701*100</f>
        <v>0.8233228667597009</v>
      </c>
      <c r="AN39" s="8">
        <f>0.00783000824851743*100</f>
        <v>0.78300082485174305</v>
      </c>
      <c r="AO39" s="8">
        <f>0.00741126862227137*100</f>
        <v>0.74112686222713697</v>
      </c>
      <c r="AP39" s="8">
        <f>0.00702680652852994*100</f>
        <v>0.70268065285299408</v>
      </c>
    </row>
    <row r="40" spans="1:42" x14ac:dyDescent="0.25">
      <c r="A40" s="3" t="s">
        <v>10</v>
      </c>
      <c r="B40" s="3"/>
      <c r="C40" s="3" t="s">
        <v>355</v>
      </c>
      <c r="D40" s="3" t="s">
        <v>356</v>
      </c>
      <c r="E40" s="3" t="s">
        <v>11</v>
      </c>
      <c r="F40" s="3" t="s">
        <v>80</v>
      </c>
      <c r="G40" s="3" t="s">
        <v>81</v>
      </c>
      <c r="H40" s="3"/>
      <c r="I40" s="9" t="s">
        <v>11</v>
      </c>
      <c r="J40" s="4"/>
      <c r="K40" s="4" t="s">
        <v>15</v>
      </c>
      <c r="L40" s="7">
        <v>70.11408776684506</v>
      </c>
      <c r="M40" s="7">
        <v>75.091270213476051</v>
      </c>
      <c r="N40" s="7">
        <v>80.068452660107027</v>
      </c>
      <c r="O40" s="7">
        <v>85.045635106738018</v>
      </c>
      <c r="P40" s="7">
        <v>90.022817553369009</v>
      </c>
      <c r="Q40" s="7">
        <v>95</v>
      </c>
      <c r="R40" s="7">
        <v>104</v>
      </c>
      <c r="S40" s="7">
        <v>113</v>
      </c>
      <c r="T40" s="7">
        <v>122</v>
      </c>
      <c r="U40" s="7">
        <v>131</v>
      </c>
      <c r="V40" s="7">
        <v>140</v>
      </c>
      <c r="W40" s="7">
        <v>145.79728973869061</v>
      </c>
      <c r="X40" s="7">
        <v>151.59457947738122</v>
      </c>
      <c r="Y40" s="7">
        <v>157.39186921607185</v>
      </c>
      <c r="Z40" s="7">
        <v>163.18915895476246</v>
      </c>
      <c r="AA40" s="7">
        <v>168.98644869345307</v>
      </c>
      <c r="AB40" s="7">
        <v>171.39901580682769</v>
      </c>
      <c r="AC40" s="7">
        <v>173.81158292020231</v>
      </c>
      <c r="AD40" s="7">
        <v>176.22415003357696</v>
      </c>
      <c r="AE40" s="7">
        <v>178.63671714695158</v>
      </c>
      <c r="AF40" s="7">
        <v>181.0492842603262</v>
      </c>
      <c r="AG40" s="7">
        <v>183.46185137370082</v>
      </c>
      <c r="AH40" s="7">
        <v>185.87441848707547</v>
      </c>
      <c r="AI40" s="7">
        <v>188.28698560045009</v>
      </c>
      <c r="AJ40" s="7">
        <v>190.69955271382474</v>
      </c>
      <c r="AK40" s="7">
        <v>193.11211982719936</v>
      </c>
      <c r="AL40" s="7"/>
      <c r="AM40" s="7"/>
      <c r="AN40" s="7"/>
      <c r="AO40" s="7"/>
      <c r="AP40" s="7"/>
    </row>
    <row r="41" spans="1:42" x14ac:dyDescent="0.25">
      <c r="A41" s="3" t="s">
        <v>10</v>
      </c>
      <c r="B41" s="3"/>
      <c r="C41" s="3" t="s">
        <v>357</v>
      </c>
      <c r="D41" s="3" t="s">
        <v>358</v>
      </c>
      <c r="E41" s="3" t="s">
        <v>11</v>
      </c>
      <c r="F41" s="3" t="s">
        <v>572</v>
      </c>
      <c r="G41" s="3" t="s">
        <v>81</v>
      </c>
      <c r="H41" s="3"/>
      <c r="I41" s="9" t="s">
        <v>11</v>
      </c>
      <c r="J41" s="4"/>
      <c r="K41" s="4" t="s">
        <v>15</v>
      </c>
      <c r="L41" s="7">
        <v>50.773535274597513</v>
      </c>
      <c r="M41" s="7">
        <v>58.020772462428496</v>
      </c>
      <c r="N41" s="7">
        <v>69.482333530889136</v>
      </c>
      <c r="O41" s="7">
        <v>80.67073778292567</v>
      </c>
      <c r="P41" s="7">
        <v>91.560184273897903</v>
      </c>
      <c r="Q41" s="7">
        <v>102.22519804862686</v>
      </c>
      <c r="R41" s="7">
        <v>112.45880330864775</v>
      </c>
      <c r="S41" s="7">
        <v>122.32419124343922</v>
      </c>
      <c r="T41" s="7">
        <v>131.83320307014765</v>
      </c>
      <c r="U41" s="7">
        <v>140.98987411060287</v>
      </c>
      <c r="V41" s="7">
        <v>149.78390983204102</v>
      </c>
      <c r="W41" s="7">
        <v>158.20808319831846</v>
      </c>
      <c r="X41" s="7">
        <v>166.25615739507737</v>
      </c>
      <c r="Y41" s="7">
        <v>173.92355809864659</v>
      </c>
      <c r="Z41" s="7">
        <v>181.20892187138307</v>
      </c>
      <c r="AA41" s="7">
        <v>188.11193775076981</v>
      </c>
      <c r="AB41" s="7">
        <v>194.64286035133364</v>
      </c>
      <c r="AC41" s="7">
        <v>200.80922569991554</v>
      </c>
      <c r="AD41" s="7">
        <v>206.61541987886861</v>
      </c>
      <c r="AE41" s="7">
        <v>212.06463318399503</v>
      </c>
      <c r="AF41" s="7">
        <v>217.16016479990122</v>
      </c>
      <c r="AG41" s="7">
        <v>221.8625206632843</v>
      </c>
      <c r="AH41" s="7">
        <v>225.91238689581786</v>
      </c>
      <c r="AI41" s="7">
        <v>229.89358727677623</v>
      </c>
      <c r="AJ41" s="7">
        <v>233.80355742006125</v>
      </c>
      <c r="AK41" s="7">
        <v>237.63929820481096</v>
      </c>
      <c r="AL41" s="7"/>
      <c r="AM41" s="7"/>
      <c r="AN41" s="7"/>
      <c r="AO41" s="7"/>
      <c r="AP41" s="7"/>
    </row>
    <row r="42" spans="1:42" x14ac:dyDescent="0.25">
      <c r="A42" s="3" t="s">
        <v>27</v>
      </c>
      <c r="B42" s="3"/>
      <c r="C42" s="3" t="s">
        <v>359</v>
      </c>
      <c r="D42" s="3" t="s">
        <v>360</v>
      </c>
      <c r="E42" s="3" t="s">
        <v>11</v>
      </c>
      <c r="F42" s="3" t="s">
        <v>28</v>
      </c>
      <c r="G42" s="3" t="s">
        <v>29</v>
      </c>
      <c r="H42" s="3" t="s">
        <v>20</v>
      </c>
      <c r="I42" s="9" t="s">
        <v>30</v>
      </c>
      <c r="J42" s="4"/>
      <c r="K42" s="4"/>
      <c r="L42" s="7">
        <v>10713.363352792239</v>
      </c>
      <c r="M42" s="7">
        <v>10540.221062550996</v>
      </c>
      <c r="N42" s="7">
        <v>10346.450658644973</v>
      </c>
      <c r="O42" s="7">
        <v>10145.302262155496</v>
      </c>
      <c r="P42" s="7">
        <v>9949.2069711541862</v>
      </c>
      <c r="Q42" s="7">
        <v>9816.9253432160531</v>
      </c>
      <c r="R42" s="7">
        <v>9664.185832843239</v>
      </c>
      <c r="S42" s="7">
        <v>9521.0696676705211</v>
      </c>
      <c r="T42" s="7">
        <v>9364.3586397328418</v>
      </c>
      <c r="U42" s="7">
        <v>9212.0604319604226</v>
      </c>
      <c r="V42" s="7">
        <v>9064.9157989605537</v>
      </c>
      <c r="W42" s="7">
        <v>8904.6124240980353</v>
      </c>
      <c r="X42" s="7">
        <v>8771.9680843386595</v>
      </c>
      <c r="Y42" s="7">
        <v>8652.3207640472683</v>
      </c>
      <c r="Z42" s="7">
        <v>8552.1549910892445</v>
      </c>
      <c r="AA42" s="7">
        <v>8464.110020871165</v>
      </c>
      <c r="AB42" s="7">
        <v>8373.6129110718557</v>
      </c>
      <c r="AC42" s="7">
        <v>8295.6247917537985</v>
      </c>
      <c r="AD42" s="7">
        <v>8235.0936327524523</v>
      </c>
      <c r="AE42" s="7">
        <v>8180.6398780061254</v>
      </c>
      <c r="AF42" s="7">
        <v>8134.9537599069718</v>
      </c>
      <c r="AG42" s="7">
        <v>8091.1845704230591</v>
      </c>
      <c r="AH42" s="7">
        <v>8051.3130972005529</v>
      </c>
      <c r="AI42" s="7">
        <v>8015.1884371696351</v>
      </c>
      <c r="AJ42" s="7">
        <v>7984.5297067993251</v>
      </c>
      <c r="AK42" s="7">
        <v>7958.9213613131187</v>
      </c>
      <c r="AL42" s="7"/>
      <c r="AM42" s="7"/>
      <c r="AN42" s="7"/>
      <c r="AO42" s="7"/>
      <c r="AP42" s="7"/>
    </row>
    <row r="43" spans="1:42" x14ac:dyDescent="0.25">
      <c r="A43" s="3" t="s">
        <v>27</v>
      </c>
      <c r="B43" s="3"/>
      <c r="C43" s="3" t="s">
        <v>359</v>
      </c>
      <c r="D43" s="3" t="s">
        <v>360</v>
      </c>
      <c r="E43" s="3" t="s">
        <v>11</v>
      </c>
      <c r="F43" s="3" t="s">
        <v>28</v>
      </c>
      <c r="G43" s="3" t="s">
        <v>38</v>
      </c>
      <c r="H43" s="3" t="s">
        <v>20</v>
      </c>
      <c r="I43" s="9" t="s">
        <v>30</v>
      </c>
      <c r="J43" s="4"/>
      <c r="K43" s="4"/>
      <c r="L43" s="7">
        <f t="shared" ref="L43:AK43" si="0">L42/3.6</f>
        <v>2975.9342646645109</v>
      </c>
      <c r="M43" s="7">
        <f t="shared" si="0"/>
        <v>2927.8391840419431</v>
      </c>
      <c r="N43" s="7">
        <f t="shared" si="0"/>
        <v>2874.014071845826</v>
      </c>
      <c r="O43" s="7">
        <f t="shared" si="0"/>
        <v>2818.1395172654152</v>
      </c>
      <c r="P43" s="7">
        <f t="shared" si="0"/>
        <v>2763.6686030983851</v>
      </c>
      <c r="Q43" s="7">
        <f t="shared" si="0"/>
        <v>2726.9237064489034</v>
      </c>
      <c r="R43" s="7">
        <f t="shared" si="0"/>
        <v>2684.4960646786776</v>
      </c>
      <c r="S43" s="7">
        <f t="shared" si="0"/>
        <v>2644.7415743529223</v>
      </c>
      <c r="T43" s="7">
        <f t="shared" si="0"/>
        <v>2601.2107332591227</v>
      </c>
      <c r="U43" s="7">
        <f t="shared" si="0"/>
        <v>2558.9056755445617</v>
      </c>
      <c r="V43" s="7">
        <f t="shared" si="0"/>
        <v>2518.0321663779314</v>
      </c>
      <c r="W43" s="7">
        <f t="shared" si="0"/>
        <v>2473.5034511383433</v>
      </c>
      <c r="X43" s="7">
        <f t="shared" si="0"/>
        <v>2436.6578012051832</v>
      </c>
      <c r="Y43" s="7">
        <f t="shared" si="0"/>
        <v>2403.4224344575746</v>
      </c>
      <c r="Z43" s="7">
        <f t="shared" si="0"/>
        <v>2375.5986086359012</v>
      </c>
      <c r="AA43" s="7">
        <f t="shared" si="0"/>
        <v>2351.1416724642127</v>
      </c>
      <c r="AB43" s="7">
        <f t="shared" si="0"/>
        <v>2326.0035864088486</v>
      </c>
      <c r="AC43" s="7">
        <f t="shared" si="0"/>
        <v>2304.3402199316106</v>
      </c>
      <c r="AD43" s="7">
        <f t="shared" si="0"/>
        <v>2287.5260090979032</v>
      </c>
      <c r="AE43" s="7">
        <f t="shared" si="0"/>
        <v>2272.3999661128128</v>
      </c>
      <c r="AF43" s="7">
        <f t="shared" si="0"/>
        <v>2259.7093777519367</v>
      </c>
      <c r="AG43" s="7">
        <f t="shared" si="0"/>
        <v>2247.5512695619609</v>
      </c>
      <c r="AH43" s="7">
        <f t="shared" si="0"/>
        <v>2236.4758603334867</v>
      </c>
      <c r="AI43" s="7">
        <f t="shared" si="0"/>
        <v>2226.4412325471208</v>
      </c>
      <c r="AJ43" s="7">
        <f t="shared" si="0"/>
        <v>2217.9249185553681</v>
      </c>
      <c r="AK43" s="7">
        <f t="shared" si="0"/>
        <v>2210.8114892536441</v>
      </c>
      <c r="AL43" s="7"/>
      <c r="AM43" s="7"/>
      <c r="AN43" s="7"/>
      <c r="AO43" s="7"/>
      <c r="AP43" s="7"/>
    </row>
    <row r="44" spans="1:42" x14ac:dyDescent="0.25">
      <c r="A44" s="3" t="s">
        <v>27</v>
      </c>
      <c r="B44" s="3"/>
      <c r="C44" s="3" t="s">
        <v>361</v>
      </c>
      <c r="D44" s="3" t="s">
        <v>92</v>
      </c>
      <c r="E44" s="3" t="s">
        <v>11</v>
      </c>
      <c r="F44" s="3" t="s">
        <v>92</v>
      </c>
      <c r="G44" s="3" t="s">
        <v>29</v>
      </c>
      <c r="H44" s="3" t="s">
        <v>20</v>
      </c>
      <c r="I44" s="9" t="s">
        <v>30</v>
      </c>
      <c r="J44" s="4"/>
      <c r="K44" s="4"/>
      <c r="L44" s="7">
        <v>8291.4181197616435</v>
      </c>
      <c r="M44" s="7">
        <v>8183.8104164275292</v>
      </c>
      <c r="N44" s="7">
        <v>8062.4090616946387</v>
      </c>
      <c r="O44" s="7">
        <v>7937.7883815128889</v>
      </c>
      <c r="P44" s="7">
        <v>7807.1390970740022</v>
      </c>
      <c r="Q44" s="7">
        <v>7666.9023107092708</v>
      </c>
      <c r="R44" s="7">
        <v>7523.8551700200605</v>
      </c>
      <c r="S44" s="7">
        <v>7382.7967457044124</v>
      </c>
      <c r="T44" s="7">
        <v>7232.7158510921072</v>
      </c>
      <c r="U44" s="7">
        <v>7083.8826442547906</v>
      </c>
      <c r="V44" s="7">
        <v>6940.6498136757691</v>
      </c>
      <c r="W44" s="7">
        <v>6798.0928906405825</v>
      </c>
      <c r="X44" s="7">
        <v>6672.048380656418</v>
      </c>
      <c r="Y44" s="7">
        <v>6555.6172728368701</v>
      </c>
      <c r="Z44" s="7">
        <v>6455.5215354816164</v>
      </c>
      <c r="AA44" s="7">
        <v>6369.2526392328109</v>
      </c>
      <c r="AB44" s="7">
        <v>6275.4682154921547</v>
      </c>
      <c r="AC44" s="7">
        <v>6194.4342165145508</v>
      </c>
      <c r="AD44" s="7">
        <v>6126.8597568977812</v>
      </c>
      <c r="AE44" s="7">
        <v>6065.9819337438112</v>
      </c>
      <c r="AF44" s="7">
        <v>6013.059050932693</v>
      </c>
      <c r="AG44" s="7">
        <v>5955.5619585869536</v>
      </c>
      <c r="AH44" s="7">
        <v>5901.9659937625129</v>
      </c>
      <c r="AI44" s="7">
        <v>5857.0555233267451</v>
      </c>
      <c r="AJ44" s="7">
        <v>5817.7062555898092</v>
      </c>
      <c r="AK44" s="7">
        <v>5780.9092272788039</v>
      </c>
      <c r="AL44" s="7"/>
      <c r="AM44" s="7"/>
      <c r="AN44" s="7"/>
      <c r="AO44" s="7"/>
      <c r="AP44" s="7"/>
    </row>
    <row r="45" spans="1:42" x14ac:dyDescent="0.25">
      <c r="A45" s="3" t="s">
        <v>27</v>
      </c>
      <c r="B45" s="3"/>
      <c r="C45" s="3" t="s">
        <v>361</v>
      </c>
      <c r="D45" s="3" t="s">
        <v>92</v>
      </c>
      <c r="E45" s="3" t="s">
        <v>11</v>
      </c>
      <c r="F45" s="3" t="s">
        <v>92</v>
      </c>
      <c r="G45" s="3" t="s">
        <v>38</v>
      </c>
      <c r="H45" s="3" t="s">
        <v>20</v>
      </c>
      <c r="I45" s="9" t="s">
        <v>30</v>
      </c>
      <c r="J45" s="4"/>
      <c r="K45" s="4"/>
      <c r="L45" s="7">
        <f t="shared" ref="L45:AK45" si="1">L44/3.6</f>
        <v>2303.17169993379</v>
      </c>
      <c r="M45" s="7">
        <f t="shared" si="1"/>
        <v>2273.2806712298693</v>
      </c>
      <c r="N45" s="7">
        <f t="shared" si="1"/>
        <v>2239.5580726929552</v>
      </c>
      <c r="O45" s="7">
        <f t="shared" si="1"/>
        <v>2204.9412170869136</v>
      </c>
      <c r="P45" s="7">
        <f t="shared" si="1"/>
        <v>2168.6497491872228</v>
      </c>
      <c r="Q45" s="7">
        <f t="shared" si="1"/>
        <v>2129.6950863081306</v>
      </c>
      <c r="R45" s="7">
        <f t="shared" si="1"/>
        <v>2089.9597694500167</v>
      </c>
      <c r="S45" s="7">
        <f t="shared" si="1"/>
        <v>2050.7768738067812</v>
      </c>
      <c r="T45" s="7">
        <f t="shared" si="1"/>
        <v>2009.0877364144742</v>
      </c>
      <c r="U45" s="7">
        <f t="shared" si="1"/>
        <v>1967.7451789596639</v>
      </c>
      <c r="V45" s="7">
        <f t="shared" si="1"/>
        <v>1927.9582815766025</v>
      </c>
      <c r="W45" s="7">
        <f t="shared" si="1"/>
        <v>1888.3591362890506</v>
      </c>
      <c r="X45" s="7">
        <f t="shared" si="1"/>
        <v>1853.3467724045604</v>
      </c>
      <c r="Y45" s="7">
        <f t="shared" si="1"/>
        <v>1821.0047980102418</v>
      </c>
      <c r="Z45" s="7">
        <f t="shared" si="1"/>
        <v>1793.2004265226713</v>
      </c>
      <c r="AA45" s="7">
        <f t="shared" si="1"/>
        <v>1769.2368442313364</v>
      </c>
      <c r="AB45" s="7">
        <f t="shared" si="1"/>
        <v>1743.1856154144873</v>
      </c>
      <c r="AC45" s="7">
        <f t="shared" si="1"/>
        <v>1720.6761712540419</v>
      </c>
      <c r="AD45" s="7">
        <f t="shared" si="1"/>
        <v>1701.9054880271615</v>
      </c>
      <c r="AE45" s="7">
        <f t="shared" si="1"/>
        <v>1684.9949815955031</v>
      </c>
      <c r="AF45" s="7">
        <f t="shared" si="1"/>
        <v>1670.294180814637</v>
      </c>
      <c r="AG45" s="7">
        <f t="shared" si="1"/>
        <v>1654.3227662741538</v>
      </c>
      <c r="AH45" s="7">
        <f t="shared" si="1"/>
        <v>1639.4349982673646</v>
      </c>
      <c r="AI45" s="7">
        <f t="shared" si="1"/>
        <v>1626.9598675907625</v>
      </c>
      <c r="AJ45" s="7">
        <f t="shared" si="1"/>
        <v>1616.0295154416135</v>
      </c>
      <c r="AK45" s="7">
        <f t="shared" si="1"/>
        <v>1605.8081186885565</v>
      </c>
      <c r="AL45" s="7"/>
      <c r="AM45" s="7"/>
      <c r="AN45" s="7"/>
      <c r="AO45" s="7"/>
      <c r="AP45" s="7"/>
    </row>
    <row r="46" spans="1:42" x14ac:dyDescent="0.25">
      <c r="A46" s="3" t="s">
        <v>27</v>
      </c>
      <c r="B46" s="3"/>
      <c r="C46" s="3" t="s">
        <v>362</v>
      </c>
      <c r="D46" s="3" t="s">
        <v>129</v>
      </c>
      <c r="E46" s="3" t="s">
        <v>11</v>
      </c>
      <c r="F46" s="3" t="s">
        <v>129</v>
      </c>
      <c r="G46" s="3" t="s">
        <v>29</v>
      </c>
      <c r="H46" s="3" t="s">
        <v>20</v>
      </c>
      <c r="I46" s="9" t="s">
        <v>30</v>
      </c>
      <c r="J46" s="4"/>
      <c r="K46" s="4"/>
      <c r="L46" s="7">
        <v>672.14921124291675</v>
      </c>
      <c r="M46" s="7">
        <v>591.85893134090259</v>
      </c>
      <c r="N46" s="7">
        <v>422.56661971319227</v>
      </c>
      <c r="O46" s="7">
        <v>263.04728173119105</v>
      </c>
      <c r="P46" s="7">
        <v>106.99815316443765</v>
      </c>
      <c r="Q46" s="7">
        <v>58.873870785260877</v>
      </c>
      <c r="R46" s="7">
        <v>51.803041688017615</v>
      </c>
      <c r="S46" s="7">
        <v>48.218919213091972</v>
      </c>
      <c r="T46" s="7">
        <v>45.19628999521634</v>
      </c>
      <c r="U46" s="7">
        <v>42.520823396308614</v>
      </c>
      <c r="V46" s="7">
        <v>34.576272347739376</v>
      </c>
      <c r="W46" s="7">
        <v>30.390860847928799</v>
      </c>
      <c r="X46" s="7">
        <v>26.317940452049776</v>
      </c>
      <c r="Y46" s="7">
        <v>22.395318598157953</v>
      </c>
      <c r="Z46" s="7">
        <v>18.611273241196681</v>
      </c>
      <c r="AA46" s="7">
        <v>14.914299790194923</v>
      </c>
      <c r="AB46" s="7">
        <v>12.358418311891205</v>
      </c>
      <c r="AC46" s="7">
        <v>11.951323229714664</v>
      </c>
      <c r="AD46" s="7">
        <v>11.597015612094594</v>
      </c>
      <c r="AE46" s="7">
        <v>11.309504545942694</v>
      </c>
      <c r="AF46" s="7">
        <v>11.059422423603269</v>
      </c>
      <c r="AG46" s="7">
        <v>10.834459559785399</v>
      </c>
      <c r="AH46" s="7">
        <v>10.643243119543024</v>
      </c>
      <c r="AI46" s="7">
        <v>10.473118962771824</v>
      </c>
      <c r="AJ46" s="7">
        <v>10.358848363865997</v>
      </c>
      <c r="AK46" s="7">
        <v>10.123082981127718</v>
      </c>
      <c r="AL46" s="7"/>
      <c r="AM46" s="7"/>
      <c r="AN46" s="7"/>
      <c r="AO46" s="7"/>
      <c r="AP46" s="7"/>
    </row>
    <row r="47" spans="1:42" x14ac:dyDescent="0.25">
      <c r="A47" s="3" t="s">
        <v>27</v>
      </c>
      <c r="B47" s="3"/>
      <c r="C47" s="3" t="s">
        <v>363</v>
      </c>
      <c r="D47" s="3" t="s">
        <v>136</v>
      </c>
      <c r="E47" s="3" t="s">
        <v>11</v>
      </c>
      <c r="F47" s="3" t="s">
        <v>136</v>
      </c>
      <c r="G47" s="3" t="s">
        <v>29</v>
      </c>
      <c r="H47" s="3" t="s">
        <v>20</v>
      </c>
      <c r="I47" s="9" t="s">
        <v>30</v>
      </c>
      <c r="J47" s="4"/>
      <c r="K47" s="4"/>
      <c r="L47" s="7">
        <v>524.44183122335528</v>
      </c>
      <c r="M47" s="7">
        <v>471.76516139572527</v>
      </c>
      <c r="N47" s="7">
        <v>439.38597455475139</v>
      </c>
      <c r="O47" s="7">
        <v>396.22582410452179</v>
      </c>
      <c r="P47" s="7">
        <v>357.72256219458978</v>
      </c>
      <c r="Q47" s="7">
        <v>292.70389999061399</v>
      </c>
      <c r="R47" s="7">
        <v>256.71019121509966</v>
      </c>
      <c r="S47" s="7">
        <v>222.48692048653939</v>
      </c>
      <c r="T47" s="7">
        <v>172.44202838347829</v>
      </c>
      <c r="U47" s="7">
        <v>122.55811829050418</v>
      </c>
      <c r="V47" s="7">
        <v>105.22541388351165</v>
      </c>
      <c r="W47" s="7">
        <v>87.508582366432705</v>
      </c>
      <c r="X47" s="7">
        <v>78.196762348847102</v>
      </c>
      <c r="Y47" s="7">
        <v>71.187642749396971</v>
      </c>
      <c r="Z47" s="7">
        <v>64.790977888687337</v>
      </c>
      <c r="AA47" s="7">
        <v>58.647979599505014</v>
      </c>
      <c r="AB47" s="7">
        <v>50.777520959501267</v>
      </c>
      <c r="AC47" s="7">
        <v>45.126178415482613</v>
      </c>
      <c r="AD47" s="7">
        <v>39.44659380758484</v>
      </c>
      <c r="AE47" s="7">
        <v>34.010574991128912</v>
      </c>
      <c r="AF47" s="7">
        <v>28.665381547362092</v>
      </c>
      <c r="AG47" s="7">
        <v>28.461787262853832</v>
      </c>
      <c r="AH47" s="7">
        <v>28.290597083747706</v>
      </c>
      <c r="AI47" s="7">
        <v>28.140722471940258</v>
      </c>
      <c r="AJ47" s="7">
        <v>28.036609720376955</v>
      </c>
      <c r="AK47" s="7">
        <v>28.160452229073865</v>
      </c>
      <c r="AL47" s="7"/>
      <c r="AM47" s="7"/>
      <c r="AN47" s="7"/>
      <c r="AO47" s="7"/>
      <c r="AP47" s="7"/>
    </row>
    <row r="48" spans="1:42" x14ac:dyDescent="0.25">
      <c r="A48" s="3" t="s">
        <v>27</v>
      </c>
      <c r="B48" s="3"/>
      <c r="C48" s="3" t="s">
        <v>364</v>
      </c>
      <c r="D48" s="3" t="s">
        <v>138</v>
      </c>
      <c r="E48" s="3" t="s">
        <v>11</v>
      </c>
      <c r="F48" s="3" t="s">
        <v>138</v>
      </c>
      <c r="G48" s="3" t="s">
        <v>29</v>
      </c>
      <c r="H48" s="3" t="s">
        <v>20</v>
      </c>
      <c r="I48" s="9" t="s">
        <v>30</v>
      </c>
      <c r="J48" s="4"/>
      <c r="K48" s="4"/>
      <c r="L48" s="7">
        <v>4027.1305857053089</v>
      </c>
      <c r="M48" s="7">
        <v>3944.1197188550968</v>
      </c>
      <c r="N48" s="7">
        <v>3884.6426178010138</v>
      </c>
      <c r="O48" s="7">
        <v>3757.9677634652348</v>
      </c>
      <c r="P48" s="7">
        <v>3637.8455987303569</v>
      </c>
      <c r="Q48" s="7">
        <v>3528.0740045514981</v>
      </c>
      <c r="R48" s="7">
        <v>3348.3123289718428</v>
      </c>
      <c r="S48" s="7">
        <v>3175.215308147855</v>
      </c>
      <c r="T48" s="7">
        <v>2986.9158430674056</v>
      </c>
      <c r="U48" s="7">
        <v>2792.2281169484322</v>
      </c>
      <c r="V48" s="7">
        <v>2577.6820174378463</v>
      </c>
      <c r="W48" s="7">
        <v>2413.6781975288691</v>
      </c>
      <c r="X48" s="7">
        <v>2271.8631074778523</v>
      </c>
      <c r="Y48" s="7">
        <v>2142.2673737536707</v>
      </c>
      <c r="Z48" s="7">
        <v>2015.7821179120137</v>
      </c>
      <c r="AA48" s="7">
        <v>1873.203686198897</v>
      </c>
      <c r="AB48" s="7">
        <v>1786.5175805719193</v>
      </c>
      <c r="AC48" s="7">
        <v>1710.0101277790664</v>
      </c>
      <c r="AD48" s="7">
        <v>1641.2780340321515</v>
      </c>
      <c r="AE48" s="7">
        <v>1574.1352380557289</v>
      </c>
      <c r="AF48" s="7">
        <v>1495.4338476079283</v>
      </c>
      <c r="AG48" s="7">
        <v>1455.1545749743054</v>
      </c>
      <c r="AH48" s="7">
        <v>1411.3752662588354</v>
      </c>
      <c r="AI48" s="7">
        <v>1362.9903460142798</v>
      </c>
      <c r="AJ48" s="7">
        <v>1304.7228902188288</v>
      </c>
      <c r="AK48" s="7">
        <v>1217.8427077778822</v>
      </c>
      <c r="AL48" s="7"/>
      <c r="AM48" s="7"/>
      <c r="AN48" s="7"/>
      <c r="AO48" s="7"/>
      <c r="AP48" s="7"/>
    </row>
    <row r="49" spans="1:42" x14ac:dyDescent="0.25">
      <c r="A49" s="3" t="s">
        <v>27</v>
      </c>
      <c r="B49" s="3"/>
      <c r="C49" s="3" t="s">
        <v>365</v>
      </c>
      <c r="D49" s="3" t="s">
        <v>145</v>
      </c>
      <c r="E49" s="3" t="s">
        <v>11</v>
      </c>
      <c r="F49" s="3" t="s">
        <v>145</v>
      </c>
      <c r="G49" s="3" t="s">
        <v>29</v>
      </c>
      <c r="H49" s="3" t="s">
        <v>20</v>
      </c>
      <c r="I49" s="9" t="s">
        <v>30</v>
      </c>
      <c r="J49" s="4"/>
      <c r="K49" s="4"/>
      <c r="L49" s="7">
        <v>2782.4075519637058</v>
      </c>
      <c r="M49" s="7">
        <v>2714.8807225537594</v>
      </c>
      <c r="N49" s="7">
        <v>2679.0224322108579</v>
      </c>
      <c r="O49" s="7">
        <v>2593.9411830528302</v>
      </c>
      <c r="P49" s="7">
        <v>2441.8823074574821</v>
      </c>
      <c r="Q49" s="7">
        <v>2383.0739010822604</v>
      </c>
      <c r="R49" s="7">
        <v>2282.5702775155814</v>
      </c>
      <c r="S49" s="7">
        <v>2180.9731698847322</v>
      </c>
      <c r="T49" s="7">
        <v>2095.6863343467662</v>
      </c>
      <c r="U49" s="7">
        <v>2003.4955266716934</v>
      </c>
      <c r="V49" s="7">
        <v>1842.05707147667</v>
      </c>
      <c r="W49" s="7">
        <v>1746.6982735056138</v>
      </c>
      <c r="X49" s="7">
        <v>1677.7105599470831</v>
      </c>
      <c r="Y49" s="7">
        <v>1611.3437554319144</v>
      </c>
      <c r="Z49" s="7">
        <v>1550.5087154286869</v>
      </c>
      <c r="AA49" s="7">
        <v>1452.8746472264395</v>
      </c>
      <c r="AB49" s="7">
        <v>1402.2644062975394</v>
      </c>
      <c r="AC49" s="7">
        <v>1348.1353838932971</v>
      </c>
      <c r="AD49" s="7">
        <v>1299.710997575811</v>
      </c>
      <c r="AE49" s="7">
        <v>1250.5800679495187</v>
      </c>
      <c r="AF49" s="7">
        <v>1147.2044428928043</v>
      </c>
      <c r="AG49" s="7">
        <v>1136.5447907496525</v>
      </c>
      <c r="AH49" s="7">
        <v>1125.6409705130329</v>
      </c>
      <c r="AI49" s="7">
        <v>1113.1158912179915</v>
      </c>
      <c r="AJ49" s="7">
        <v>1105.8318325738267</v>
      </c>
      <c r="AK49" s="7">
        <v>1100.2097249202448</v>
      </c>
      <c r="AL49" s="7"/>
      <c r="AM49" s="7"/>
      <c r="AN49" s="7"/>
      <c r="AO49" s="7"/>
      <c r="AP49" s="7"/>
    </row>
    <row r="50" spans="1:42" x14ac:dyDescent="0.25">
      <c r="A50" s="3" t="s">
        <v>27</v>
      </c>
      <c r="B50" s="3"/>
      <c r="C50" s="3" t="s">
        <v>366</v>
      </c>
      <c r="D50" s="3" t="s">
        <v>152</v>
      </c>
      <c r="E50" s="3" t="s">
        <v>11</v>
      </c>
      <c r="F50" s="3" t="s">
        <v>152</v>
      </c>
      <c r="G50" s="3" t="s">
        <v>29</v>
      </c>
      <c r="H50" s="3" t="s">
        <v>20</v>
      </c>
      <c r="I50" s="9" t="s">
        <v>30</v>
      </c>
      <c r="J50" s="4"/>
      <c r="K50" s="4"/>
      <c r="L50" s="7">
        <v>254.87674028786435</v>
      </c>
      <c r="M50" s="7">
        <v>257.47876523782361</v>
      </c>
      <c r="N50" s="7">
        <v>258.74157691596645</v>
      </c>
      <c r="O50" s="7">
        <v>257.88709487729324</v>
      </c>
      <c r="P50" s="7">
        <v>255.99198246680322</v>
      </c>
      <c r="Q50" s="7">
        <v>253.15913305649713</v>
      </c>
      <c r="R50" s="7">
        <v>249.64723426349713</v>
      </c>
      <c r="S50" s="7">
        <v>246.40148240249735</v>
      </c>
      <c r="T50" s="7">
        <v>243.16933513749711</v>
      </c>
      <c r="U50" s="7">
        <v>240.29353838349729</v>
      </c>
      <c r="V50" s="7">
        <v>238.06569650849733</v>
      </c>
      <c r="W50" s="7">
        <v>236.01587245449718</v>
      </c>
      <c r="X50" s="7">
        <v>234.35172480749711</v>
      </c>
      <c r="Y50" s="7">
        <v>232.79048419049727</v>
      </c>
      <c r="Z50" s="7">
        <v>231.24508817649709</v>
      </c>
      <c r="AA50" s="7">
        <v>229.81810984249714</v>
      </c>
      <c r="AB50" s="7">
        <v>228.42694484749728</v>
      </c>
      <c r="AC50" s="7">
        <v>227.25378487249708</v>
      </c>
      <c r="AD50" s="7">
        <v>226.27338319349718</v>
      </c>
      <c r="AE50" s="7">
        <v>225.88165956149732</v>
      </c>
      <c r="AF50" s="7">
        <v>225.59024331949718</v>
      </c>
      <c r="AG50" s="7">
        <v>225.24326397149727</v>
      </c>
      <c r="AH50" s="7">
        <v>224.93899370849718</v>
      </c>
      <c r="AI50" s="7">
        <v>224.66301205749696</v>
      </c>
      <c r="AJ50" s="7">
        <v>224.40923549649702</v>
      </c>
      <c r="AK50" s="7">
        <v>224.89064919249722</v>
      </c>
      <c r="AL50" s="7"/>
      <c r="AM50" s="7"/>
      <c r="AN50" s="7"/>
      <c r="AO50" s="7"/>
      <c r="AP50" s="7"/>
    </row>
    <row r="51" spans="1:42" x14ac:dyDescent="0.25">
      <c r="A51" s="3" t="s">
        <v>27</v>
      </c>
      <c r="B51" s="3"/>
      <c r="C51" s="3" t="s">
        <v>367</v>
      </c>
      <c r="D51" s="3" t="s">
        <v>153</v>
      </c>
      <c r="E51" s="3" t="s">
        <v>11</v>
      </c>
      <c r="F51" s="3" t="s">
        <v>153</v>
      </c>
      <c r="G51" s="3" t="s">
        <v>29</v>
      </c>
      <c r="H51" s="3" t="s">
        <v>20</v>
      </c>
      <c r="I51" s="9" t="s">
        <v>30</v>
      </c>
      <c r="J51" s="4"/>
      <c r="K51" s="4"/>
      <c r="L51" s="7">
        <v>0</v>
      </c>
      <c r="M51" s="7">
        <v>0</v>
      </c>
      <c r="N51" s="7">
        <v>0</v>
      </c>
      <c r="O51" s="7">
        <v>0</v>
      </c>
      <c r="P51" s="7">
        <v>0</v>
      </c>
      <c r="Q51" s="7">
        <v>0</v>
      </c>
      <c r="R51" s="7">
        <v>0</v>
      </c>
      <c r="S51" s="7">
        <v>0</v>
      </c>
      <c r="T51" s="7">
        <v>0</v>
      </c>
      <c r="U51" s="7">
        <v>0</v>
      </c>
      <c r="V51" s="7">
        <v>0</v>
      </c>
      <c r="W51" s="7">
        <v>0</v>
      </c>
      <c r="X51" s="7">
        <v>0</v>
      </c>
      <c r="Y51" s="7">
        <v>0</v>
      </c>
      <c r="Z51" s="7">
        <v>0</v>
      </c>
      <c r="AA51" s="7">
        <v>0</v>
      </c>
      <c r="AB51" s="7">
        <v>0</v>
      </c>
      <c r="AC51" s="7">
        <v>0</v>
      </c>
      <c r="AD51" s="7">
        <v>0</v>
      </c>
      <c r="AE51" s="7">
        <v>0</v>
      </c>
      <c r="AF51" s="7">
        <v>0</v>
      </c>
      <c r="AG51" s="7">
        <v>0</v>
      </c>
      <c r="AH51" s="7">
        <v>0</v>
      </c>
      <c r="AI51" s="7">
        <v>0</v>
      </c>
      <c r="AJ51" s="7">
        <v>0</v>
      </c>
      <c r="AK51" s="7">
        <v>0</v>
      </c>
      <c r="AL51" s="7"/>
      <c r="AM51" s="7"/>
      <c r="AN51" s="7"/>
      <c r="AO51" s="7"/>
      <c r="AP51" s="7"/>
    </row>
    <row r="52" spans="1:42" ht="15" customHeight="1" x14ac:dyDescent="0.25">
      <c r="A52" s="3" t="s">
        <v>27</v>
      </c>
      <c r="B52" s="3"/>
      <c r="C52" s="3" t="s">
        <v>368</v>
      </c>
      <c r="D52" s="3" t="s">
        <v>156</v>
      </c>
      <c r="E52" s="3" t="s">
        <v>11</v>
      </c>
      <c r="F52" s="3" t="s">
        <v>156</v>
      </c>
      <c r="G52" s="3" t="s">
        <v>29</v>
      </c>
      <c r="H52" s="3" t="s">
        <v>20</v>
      </c>
      <c r="I52" s="9" t="s">
        <v>30</v>
      </c>
      <c r="J52" s="4"/>
      <c r="K52" s="4"/>
      <c r="L52" s="7">
        <v>1222.0785722715109</v>
      </c>
      <c r="M52" s="7">
        <v>1209.4909718157342</v>
      </c>
      <c r="N52" s="7">
        <v>1162.0285262931031</v>
      </c>
      <c r="O52" s="7">
        <v>1156.4223963825302</v>
      </c>
      <c r="P52" s="7">
        <v>1160.9383736966668</v>
      </c>
      <c r="Q52" s="7">
        <v>1057.7370819466616</v>
      </c>
      <c r="R52" s="7">
        <v>1011.606855603909</v>
      </c>
      <c r="S52" s="7">
        <v>970.81230102872848</v>
      </c>
      <c r="T52" s="7">
        <v>931.01703552488027</v>
      </c>
      <c r="U52" s="7">
        <v>909.71145726448651</v>
      </c>
      <c r="V52" s="7">
        <v>975.33035353623438</v>
      </c>
      <c r="W52" s="7">
        <v>965.73160537324668</v>
      </c>
      <c r="X52" s="7">
        <v>956.79724241028464</v>
      </c>
      <c r="Y52" s="7">
        <v>948.87560512582274</v>
      </c>
      <c r="Z52" s="7">
        <v>949.97957807076784</v>
      </c>
      <c r="AA52" s="7">
        <v>1006.8781153470356</v>
      </c>
      <c r="AB52" s="7">
        <v>1000.8106830978608</v>
      </c>
      <c r="AC52" s="7">
        <v>997.79428255019286</v>
      </c>
      <c r="AD52" s="7">
        <v>995.08764824944285</v>
      </c>
      <c r="AE52" s="7">
        <v>993.00081623036408</v>
      </c>
      <c r="AF52" s="7">
        <v>1059.5004288375558</v>
      </c>
      <c r="AG52" s="7">
        <v>1048.0529217788355</v>
      </c>
      <c r="AH52" s="7">
        <v>1039.0656849808431</v>
      </c>
      <c r="AI52" s="7">
        <v>1032.1327592696462</v>
      </c>
      <c r="AJ52" s="7">
        <v>1028.5346503372784</v>
      </c>
      <c r="AK52" s="7">
        <v>1033.7440246732638</v>
      </c>
      <c r="AL52" s="7"/>
      <c r="AM52" s="7"/>
      <c r="AN52" s="7"/>
      <c r="AO52" s="7"/>
      <c r="AP52" s="7"/>
    </row>
    <row r="53" spans="1:42" x14ac:dyDescent="0.25">
      <c r="A53" s="3" t="s">
        <v>27</v>
      </c>
      <c r="B53" s="3"/>
      <c r="C53" s="3" t="s">
        <v>369</v>
      </c>
      <c r="D53" s="3" t="s">
        <v>162</v>
      </c>
      <c r="E53" s="3" t="s">
        <v>11</v>
      </c>
      <c r="F53" s="3" t="s">
        <v>162</v>
      </c>
      <c r="G53" s="3" t="s">
        <v>29</v>
      </c>
      <c r="H53" s="3" t="s">
        <v>20</v>
      </c>
      <c r="I53" s="9" t="s">
        <v>30</v>
      </c>
      <c r="J53" s="4"/>
      <c r="K53" s="4"/>
      <c r="L53" s="7">
        <v>599.27105262145778</v>
      </c>
      <c r="M53" s="7">
        <v>643.49898409817422</v>
      </c>
      <c r="N53" s="7">
        <v>686.11827950966551</v>
      </c>
      <c r="O53" s="7">
        <v>755.65456754943966</v>
      </c>
      <c r="P53" s="7">
        <v>851.49117804226728</v>
      </c>
      <c r="Q53" s="7">
        <v>968.61605431879275</v>
      </c>
      <c r="R53" s="7">
        <v>1097.875072874275</v>
      </c>
      <c r="S53" s="7">
        <v>1180.6905796926167</v>
      </c>
      <c r="T53" s="7">
        <v>1238.4640789083517</v>
      </c>
      <c r="U53" s="7">
        <v>1303.5332285757975</v>
      </c>
      <c r="V53" s="7">
        <v>1376.6329183690143</v>
      </c>
      <c r="W53" s="7">
        <v>1422.5154820321952</v>
      </c>
      <c r="X53" s="7">
        <v>1468.3980456953761</v>
      </c>
      <c r="Y53" s="7">
        <v>1514.2806093585571</v>
      </c>
      <c r="Z53" s="7">
        <v>1560.163173021738</v>
      </c>
      <c r="AA53" s="7">
        <v>1606.0457366849187</v>
      </c>
      <c r="AB53" s="7">
        <v>1649.6635628993572</v>
      </c>
      <c r="AC53" s="7">
        <v>1693.281389113796</v>
      </c>
      <c r="AD53" s="7">
        <v>1736.8992153282343</v>
      </c>
      <c r="AE53" s="7">
        <v>1780.517041542673</v>
      </c>
      <c r="AF53" s="7">
        <v>1824.1348677571118</v>
      </c>
      <c r="AG53" s="7">
        <v>1848.849273134693</v>
      </c>
      <c r="AH53" s="7">
        <v>1873.5636785122742</v>
      </c>
      <c r="AI53" s="7">
        <v>1898.2780838898557</v>
      </c>
      <c r="AJ53" s="7">
        <v>1922.9924892674369</v>
      </c>
      <c r="AK53" s="7">
        <v>1947.7068946450181</v>
      </c>
      <c r="AL53" s="7"/>
      <c r="AM53" s="7"/>
      <c r="AN53" s="7"/>
      <c r="AO53" s="7"/>
      <c r="AP53" s="7"/>
    </row>
    <row r="54" spans="1:42" x14ac:dyDescent="0.25">
      <c r="A54" s="3" t="s">
        <v>27</v>
      </c>
      <c r="B54" s="3"/>
      <c r="C54" s="3" t="s">
        <v>370</v>
      </c>
      <c r="D54" s="3" t="s">
        <v>163</v>
      </c>
      <c r="E54" s="3" t="s">
        <v>11</v>
      </c>
      <c r="F54" s="3" t="s">
        <v>163</v>
      </c>
      <c r="G54" s="3" t="s">
        <v>29</v>
      </c>
      <c r="H54" s="3" t="s">
        <v>20</v>
      </c>
      <c r="I54" s="9" t="s">
        <v>30</v>
      </c>
      <c r="J54" s="4"/>
      <c r="K54" s="4"/>
      <c r="L54" s="7">
        <v>74.101758881125548</v>
      </c>
      <c r="M54" s="7">
        <v>74.168858175060407</v>
      </c>
      <c r="N54" s="7">
        <v>74.235964395731543</v>
      </c>
      <c r="O54" s="7">
        <v>74.303063689666388</v>
      </c>
      <c r="P54" s="7">
        <v>74.370169910337509</v>
      </c>
      <c r="Q54" s="7">
        <v>74.437269204272368</v>
      </c>
      <c r="R54" s="7">
        <v>74.504375424943504</v>
      </c>
      <c r="S54" s="7">
        <v>74.571481645614611</v>
      </c>
      <c r="T54" s="7">
        <v>74.638580939549485</v>
      </c>
      <c r="U54" s="7">
        <v>74.705687160220577</v>
      </c>
      <c r="V54" s="7">
        <v>74.772786454155479</v>
      </c>
      <c r="W54" s="7">
        <v>74.839889904132079</v>
      </c>
      <c r="X54" s="7">
        <v>74.906993354108693</v>
      </c>
      <c r="Y54" s="7">
        <v>74.97409680408532</v>
      </c>
      <c r="Z54" s="7">
        <v>75.04120025406192</v>
      </c>
      <c r="AA54" s="7">
        <v>75.108303704038534</v>
      </c>
      <c r="AB54" s="7">
        <v>75.175407154015147</v>
      </c>
      <c r="AC54" s="7">
        <v>75.242510603991775</v>
      </c>
      <c r="AD54" s="7">
        <v>75.309614053968374</v>
      </c>
      <c r="AE54" s="7">
        <v>75.376717503945002</v>
      </c>
      <c r="AF54" s="7">
        <v>75.443820953921602</v>
      </c>
      <c r="AG54" s="7">
        <v>75.51092440389823</v>
      </c>
      <c r="AH54" s="7">
        <v>75.578027853874843</v>
      </c>
      <c r="AI54" s="7">
        <v>75.645131303851485</v>
      </c>
      <c r="AJ54" s="7">
        <v>75.712234753828085</v>
      </c>
      <c r="AK54" s="7">
        <v>75.779338203804713</v>
      </c>
      <c r="AL54" s="7"/>
      <c r="AM54" s="7"/>
      <c r="AN54" s="7"/>
      <c r="AO54" s="7"/>
      <c r="AP54" s="7"/>
    </row>
    <row r="55" spans="1:42" x14ac:dyDescent="0.25">
      <c r="A55" s="3" t="s">
        <v>27</v>
      </c>
      <c r="B55" s="3"/>
      <c r="C55" s="3" t="s">
        <v>371</v>
      </c>
      <c r="D55" s="3" t="s">
        <v>166</v>
      </c>
      <c r="E55" s="3" t="s">
        <v>11</v>
      </c>
      <c r="F55" s="3" t="s">
        <v>166</v>
      </c>
      <c r="G55" s="3" t="s">
        <v>29</v>
      </c>
      <c r="H55" s="3" t="s">
        <v>20</v>
      </c>
      <c r="I55" s="9" t="s">
        <v>30</v>
      </c>
      <c r="J55" s="4"/>
      <c r="K55" s="4"/>
      <c r="L55" s="7">
        <v>411.88765717867619</v>
      </c>
      <c r="M55" s="7">
        <v>472.19869166298753</v>
      </c>
      <c r="N55" s="7">
        <v>536.62192450673285</v>
      </c>
      <c r="O55" s="7">
        <v>602.45338892386587</v>
      </c>
      <c r="P55" s="7">
        <v>670.79756102483157</v>
      </c>
      <c r="Q55" s="7">
        <v>741.23482982230939</v>
      </c>
      <c r="R55" s="7">
        <v>809.0034185291222</v>
      </c>
      <c r="S55" s="7">
        <v>875.57873653062848</v>
      </c>
      <c r="T55" s="7">
        <v>939.47996336968276</v>
      </c>
      <c r="U55" s="7">
        <v>996.63367345781467</v>
      </c>
      <c r="V55" s="7">
        <v>1044.1298529697403</v>
      </c>
      <c r="W55" s="7">
        <v>1093.1667563421797</v>
      </c>
      <c r="X55" s="7">
        <v>1141.1921259734754</v>
      </c>
      <c r="Y55" s="7">
        <v>1189.1320941595259</v>
      </c>
      <c r="Z55" s="7">
        <v>1236.9154057584558</v>
      </c>
      <c r="AA55" s="7">
        <v>1284.8733248339456</v>
      </c>
      <c r="AB55" s="7">
        <v>1285.3367405670899</v>
      </c>
      <c r="AC55" s="7">
        <v>1286.0918754398274</v>
      </c>
      <c r="AD55" s="7">
        <v>1286.6971500639136</v>
      </c>
      <c r="AE55" s="7">
        <v>1287.1208824162868</v>
      </c>
      <c r="AF55" s="7">
        <v>1287.3955689512043</v>
      </c>
      <c r="AG55" s="7">
        <v>1279.5039021192972</v>
      </c>
      <c r="AH55" s="7">
        <v>1271.4393059067779</v>
      </c>
      <c r="AI55" s="7">
        <v>1263.4691545433084</v>
      </c>
      <c r="AJ55" s="7">
        <v>1255.5335709553237</v>
      </c>
      <c r="AK55" s="7">
        <v>1247.5346590843119</v>
      </c>
      <c r="AL55" s="7"/>
      <c r="AM55" s="7"/>
      <c r="AN55" s="7"/>
      <c r="AO55" s="7"/>
      <c r="AP55" s="7"/>
    </row>
    <row r="56" spans="1:42" x14ac:dyDescent="0.25">
      <c r="A56" s="3" t="s">
        <v>27</v>
      </c>
      <c r="B56" s="3"/>
      <c r="C56" s="3" t="s">
        <v>372</v>
      </c>
      <c r="D56" s="3" t="s">
        <v>172</v>
      </c>
      <c r="E56" s="3" t="s">
        <v>11</v>
      </c>
      <c r="F56" s="3" t="s">
        <v>172</v>
      </c>
      <c r="G56" s="3" t="s">
        <v>29</v>
      </c>
      <c r="H56" s="3" t="s">
        <v>20</v>
      </c>
      <c r="I56" s="9" t="s">
        <v>30</v>
      </c>
      <c r="J56" s="4"/>
      <c r="K56" s="4"/>
      <c r="L56" s="7">
        <v>133.22000534150894</v>
      </c>
      <c r="M56" s="7">
        <v>160.8716064906958</v>
      </c>
      <c r="N56" s="7">
        <v>187.52607112637125</v>
      </c>
      <c r="O56" s="7">
        <v>234.90227838779612</v>
      </c>
      <c r="P56" s="7">
        <v>309.46754450245538</v>
      </c>
      <c r="Q56" s="7">
        <v>385.12146412995787</v>
      </c>
      <c r="R56" s="7">
        <v>444.55977441598361</v>
      </c>
      <c r="S56" s="7">
        <v>496.59305706020541</v>
      </c>
      <c r="T56" s="7">
        <v>536.01689013432917</v>
      </c>
      <c r="U56" s="7">
        <v>570.27357445958194</v>
      </c>
      <c r="V56" s="7">
        <v>599.05815720834801</v>
      </c>
      <c r="W56" s="7">
        <v>623.25747987183604</v>
      </c>
      <c r="X56" s="7">
        <v>635.21829835376207</v>
      </c>
      <c r="Y56" s="7">
        <v>646.14277222498674</v>
      </c>
      <c r="Z56" s="7">
        <v>654.73281969676259</v>
      </c>
      <c r="AA56" s="7">
        <v>664.6089437439515</v>
      </c>
      <c r="AB56" s="7">
        <v>671.18300496702079</v>
      </c>
      <c r="AC56" s="7">
        <v>676.69003858558187</v>
      </c>
      <c r="AD56" s="7">
        <v>683.14083899291415</v>
      </c>
      <c r="AE56" s="7">
        <v>690.34083097789107</v>
      </c>
      <c r="AF56" s="7">
        <v>697.19303376124208</v>
      </c>
      <c r="AG56" s="7">
        <v>699.66338416501503</v>
      </c>
      <c r="AH56" s="7">
        <v>702.53670815635542</v>
      </c>
      <c r="AI56" s="7">
        <v>707.56722357260264</v>
      </c>
      <c r="AJ56" s="7">
        <v>712.46521665724094</v>
      </c>
      <c r="AK56" s="7">
        <v>716.73078993267666</v>
      </c>
      <c r="AL56" s="7"/>
      <c r="AM56" s="7"/>
      <c r="AN56" s="7"/>
      <c r="AO56" s="7"/>
      <c r="AP56" s="7"/>
    </row>
    <row r="57" spans="1:42" x14ac:dyDescent="0.25">
      <c r="A57" s="3" t="s">
        <v>27</v>
      </c>
      <c r="B57" s="3"/>
      <c r="C57" s="3" t="s">
        <v>373</v>
      </c>
      <c r="D57" s="3" t="s">
        <v>173</v>
      </c>
      <c r="E57" s="3" t="s">
        <v>11</v>
      </c>
      <c r="F57" s="3" t="s">
        <v>173</v>
      </c>
      <c r="G57" s="3" t="s">
        <v>29</v>
      </c>
      <c r="H57" s="3" t="s">
        <v>20</v>
      </c>
      <c r="I57" s="9" t="s">
        <v>30</v>
      </c>
      <c r="J57" s="4"/>
      <c r="K57" s="4"/>
      <c r="L57" s="7">
        <v>0</v>
      </c>
      <c r="M57" s="7">
        <v>0</v>
      </c>
      <c r="N57" s="7">
        <v>0</v>
      </c>
      <c r="O57" s="7">
        <v>0</v>
      </c>
      <c r="P57" s="7">
        <v>0</v>
      </c>
      <c r="Q57" s="7">
        <v>0</v>
      </c>
      <c r="R57" s="7">
        <v>0</v>
      </c>
      <c r="S57" s="7">
        <v>0</v>
      </c>
      <c r="T57" s="7">
        <v>0</v>
      </c>
      <c r="U57" s="7">
        <v>0</v>
      </c>
      <c r="V57" s="7">
        <v>0</v>
      </c>
      <c r="W57" s="7">
        <v>0</v>
      </c>
      <c r="X57" s="7">
        <v>0</v>
      </c>
      <c r="Y57" s="7">
        <v>0</v>
      </c>
      <c r="Z57" s="7">
        <v>0</v>
      </c>
      <c r="AA57" s="7">
        <v>0</v>
      </c>
      <c r="AB57" s="7">
        <v>0</v>
      </c>
      <c r="AC57" s="7">
        <v>0</v>
      </c>
      <c r="AD57" s="7">
        <v>0</v>
      </c>
      <c r="AE57" s="7">
        <v>0</v>
      </c>
      <c r="AF57" s="7">
        <v>0</v>
      </c>
      <c r="AG57" s="7">
        <v>0</v>
      </c>
      <c r="AH57" s="7">
        <v>0</v>
      </c>
      <c r="AI57" s="7">
        <v>0</v>
      </c>
      <c r="AJ57" s="7">
        <v>0</v>
      </c>
      <c r="AK57" s="7">
        <v>0</v>
      </c>
      <c r="AL57" s="7"/>
      <c r="AM57" s="7"/>
      <c r="AN57" s="7"/>
      <c r="AO57" s="7"/>
      <c r="AP57" s="7"/>
    </row>
    <row r="58" spans="1:42" x14ac:dyDescent="0.25">
      <c r="A58" s="3" t="s">
        <v>27</v>
      </c>
      <c r="B58" s="3"/>
      <c r="C58" s="3" t="s">
        <v>374</v>
      </c>
      <c r="D58" s="3" t="s">
        <v>179</v>
      </c>
      <c r="E58" s="3" t="s">
        <v>11</v>
      </c>
      <c r="F58" s="3" t="s">
        <v>179</v>
      </c>
      <c r="G58" s="3" t="s">
        <v>29</v>
      </c>
      <c r="H58" s="3" t="s">
        <v>20</v>
      </c>
      <c r="I58" s="9" t="s">
        <v>30</v>
      </c>
      <c r="J58" s="4"/>
      <c r="K58" s="4"/>
      <c r="L58" s="7">
        <v>5.4401000976562504</v>
      </c>
      <c r="M58" s="7">
        <v>-11.588790893554689</v>
      </c>
      <c r="N58" s="7">
        <v>-0.3511505126953125</v>
      </c>
      <c r="O58" s="7">
        <v>13.236163330078124</v>
      </c>
      <c r="P58" s="7">
        <v>10.17111511230469</v>
      </c>
      <c r="Q58" s="7">
        <v>-40.152694702148423</v>
      </c>
      <c r="R58" s="7">
        <v>-107.62984313964843</v>
      </c>
      <c r="S58" s="7">
        <v>-133.1744293212891</v>
      </c>
      <c r="T58" s="7">
        <v>-131.7659820556641</v>
      </c>
      <c r="U58" s="7">
        <v>-131.6180511474609</v>
      </c>
      <c r="V58" s="7">
        <v>-137.2036102294922</v>
      </c>
      <c r="W58" s="7">
        <v>-152.60762603759767</v>
      </c>
      <c r="X58" s="7">
        <v>-168.01164184570314</v>
      </c>
      <c r="Y58" s="7">
        <v>-183.41565765380861</v>
      </c>
      <c r="Z58" s="7">
        <v>-198.81967346191408</v>
      </c>
      <c r="AA58" s="7">
        <v>-214.22368927001955</v>
      </c>
      <c r="AB58" s="7">
        <v>-221.04965972900391</v>
      </c>
      <c r="AC58" s="7">
        <v>-227.87563018798829</v>
      </c>
      <c r="AD58" s="7">
        <v>-234.70160064697265</v>
      </c>
      <c r="AE58" s="7">
        <v>-241.52757110595704</v>
      </c>
      <c r="AF58" s="7">
        <v>-248.35354156494142</v>
      </c>
      <c r="AG58" s="7">
        <v>-249.02620971679687</v>
      </c>
      <c r="AH58" s="7">
        <v>-249.69887786865235</v>
      </c>
      <c r="AI58" s="7">
        <v>-250.37154602050782</v>
      </c>
      <c r="AJ58" s="7">
        <v>-251.0442141723633</v>
      </c>
      <c r="AK58" s="7">
        <v>-251.71688232421874</v>
      </c>
      <c r="AL58" s="7"/>
      <c r="AM58" s="7"/>
      <c r="AN58" s="7"/>
      <c r="AO58" s="7"/>
      <c r="AP58" s="7"/>
    </row>
    <row r="59" spans="1:42" x14ac:dyDescent="0.25">
      <c r="A59" s="3" t="s">
        <v>27</v>
      </c>
      <c r="B59" s="3"/>
      <c r="C59" s="3" t="s">
        <v>375</v>
      </c>
      <c r="D59" s="3" t="s">
        <v>185</v>
      </c>
      <c r="E59" s="3" t="s">
        <v>11</v>
      </c>
      <c r="F59" s="3" t="s">
        <v>185</v>
      </c>
      <c r="G59" s="3" t="s">
        <v>29</v>
      </c>
      <c r="H59" s="3" t="s">
        <v>20</v>
      </c>
      <c r="I59" s="9" t="s">
        <v>30</v>
      </c>
      <c r="J59" s="4"/>
      <c r="K59" s="4"/>
      <c r="L59" s="7">
        <v>6.3582859771527476</v>
      </c>
      <c r="M59" s="7">
        <v>11.477441818592565</v>
      </c>
      <c r="N59" s="7">
        <v>15.911822130282589</v>
      </c>
      <c r="O59" s="7">
        <v>39.261256661047298</v>
      </c>
      <c r="P59" s="7">
        <v>71.530424851653279</v>
      </c>
      <c r="Q59" s="7">
        <v>114.04652903007511</v>
      </c>
      <c r="R59" s="7">
        <v>145.22310548061492</v>
      </c>
      <c r="S59" s="7">
        <v>182.70214089930025</v>
      </c>
      <c r="T59" s="7">
        <v>233.09824198134771</v>
      </c>
      <c r="U59" s="7">
        <v>287.72473849954321</v>
      </c>
      <c r="V59" s="7">
        <v>334.58886899828968</v>
      </c>
      <c r="W59" s="7">
        <v>363.41704990870028</v>
      </c>
      <c r="X59" s="7">
        <v>375.02692536402634</v>
      </c>
      <c r="Y59" s="7">
        <v>382.34666930446161</v>
      </c>
      <c r="Z59" s="7">
        <v>393.20431510228872</v>
      </c>
      <c r="AA59" s="7">
        <v>411.36056316976067</v>
      </c>
      <c r="AB59" s="7">
        <v>432.14830112716618</v>
      </c>
      <c r="AC59" s="7">
        <v>451.92352745833909</v>
      </c>
      <c r="AD59" s="7">
        <v>474.35474248981404</v>
      </c>
      <c r="AE59" s="7">
        <v>499.89411533710597</v>
      </c>
      <c r="AF59" s="7">
        <v>531.68624341968314</v>
      </c>
      <c r="AG59" s="7">
        <v>532.3914980200218</v>
      </c>
      <c r="AH59" s="7">
        <v>537.93949897542359</v>
      </c>
      <c r="AI59" s="7">
        <v>549.08453988639803</v>
      </c>
      <c r="AJ59" s="7">
        <v>566.97634262718407</v>
      </c>
      <c r="AK59" s="7">
        <v>607.91591999743832</v>
      </c>
      <c r="AL59" s="7"/>
      <c r="AM59" s="7"/>
      <c r="AN59" s="7"/>
      <c r="AO59" s="7"/>
      <c r="AP59" s="7"/>
    </row>
    <row r="60" spans="1:42" ht="14.45" customHeight="1" x14ac:dyDescent="0.25">
      <c r="A60" s="3" t="s">
        <v>27</v>
      </c>
      <c r="B60" s="3"/>
      <c r="C60" s="3" t="s">
        <v>376</v>
      </c>
      <c r="D60" s="3" t="s">
        <v>186</v>
      </c>
      <c r="E60" s="3" t="s">
        <v>11</v>
      </c>
      <c r="F60" s="3" t="s">
        <v>186</v>
      </c>
      <c r="G60" s="3" t="s">
        <v>29</v>
      </c>
      <c r="H60" s="3" t="s">
        <v>20</v>
      </c>
      <c r="I60" s="9" t="s">
        <v>30</v>
      </c>
      <c r="J60" s="4"/>
      <c r="K60" s="4"/>
      <c r="L60" s="7">
        <v>10713.363352792239</v>
      </c>
      <c r="M60" s="7">
        <v>10540.221062550996</v>
      </c>
      <c r="N60" s="7">
        <v>10346.450658644973</v>
      </c>
      <c r="O60" s="7">
        <v>10145.302262155496</v>
      </c>
      <c r="P60" s="7">
        <v>9949.2069711541862</v>
      </c>
      <c r="Q60" s="7">
        <v>9816.9253432160531</v>
      </c>
      <c r="R60" s="7">
        <v>9664.185832843239</v>
      </c>
      <c r="S60" s="7">
        <v>9521.0696676705211</v>
      </c>
      <c r="T60" s="7">
        <v>9364.3586397328418</v>
      </c>
      <c r="U60" s="7">
        <v>9212.0604319604226</v>
      </c>
      <c r="V60" s="7">
        <v>9064.9157989605537</v>
      </c>
      <c r="W60" s="7">
        <v>8904.6124240980353</v>
      </c>
      <c r="X60" s="7">
        <v>8771.9680843386595</v>
      </c>
      <c r="Y60" s="7">
        <v>8652.3207640472683</v>
      </c>
      <c r="Z60" s="7">
        <v>8552.1549910892445</v>
      </c>
      <c r="AA60" s="7">
        <v>8464.110020871165</v>
      </c>
      <c r="AB60" s="7">
        <v>8373.6129110718557</v>
      </c>
      <c r="AC60" s="7">
        <v>8295.6247917537985</v>
      </c>
      <c r="AD60" s="7">
        <v>8235.0936327524523</v>
      </c>
      <c r="AE60" s="7">
        <v>8180.6398780061254</v>
      </c>
      <c r="AF60" s="7">
        <v>8134.9537599069718</v>
      </c>
      <c r="AG60" s="7">
        <v>8091.1845704230591</v>
      </c>
      <c r="AH60" s="7">
        <v>8051.3130972005529</v>
      </c>
      <c r="AI60" s="7">
        <v>8015.1884371696351</v>
      </c>
      <c r="AJ60" s="7">
        <v>7984.5297067993251</v>
      </c>
      <c r="AK60" s="7">
        <v>7958.9213613131187</v>
      </c>
      <c r="AL60" s="7"/>
      <c r="AM60" s="7"/>
      <c r="AN60" s="7"/>
      <c r="AO60" s="7"/>
      <c r="AP60" s="7"/>
    </row>
    <row r="61" spans="1:42" x14ac:dyDescent="0.25">
      <c r="A61" s="3" t="s">
        <v>27</v>
      </c>
      <c r="B61" s="3"/>
      <c r="C61" s="3" t="s">
        <v>377</v>
      </c>
      <c r="D61" s="3" t="s">
        <v>189</v>
      </c>
      <c r="E61" s="3" t="s">
        <v>11</v>
      </c>
      <c r="F61" s="3" t="s">
        <v>189</v>
      </c>
      <c r="G61" s="3" t="s">
        <v>25</v>
      </c>
      <c r="H61" s="3" t="s">
        <v>20</v>
      </c>
      <c r="I61" s="9" t="s">
        <v>30</v>
      </c>
      <c r="J61" s="4"/>
      <c r="K61" s="4"/>
      <c r="L61" s="7">
        <v>-24.698660758538825</v>
      </c>
      <c r="M61" s="7">
        <v>-25.915631181846777</v>
      </c>
      <c r="N61" s="7">
        <v>-27.277591048136518</v>
      </c>
      <c r="O61" s="7">
        <v>-28.691408832817778</v>
      </c>
      <c r="P61" s="7">
        <v>-30.069709702963664</v>
      </c>
      <c r="Q61" s="7">
        <v>-30.999481560107476</v>
      </c>
      <c r="R61" s="7">
        <v>-32.073046350865773</v>
      </c>
      <c r="S61" s="7">
        <v>-33.078971245758751</v>
      </c>
      <c r="T61" s="7">
        <v>-34.180450761483172</v>
      </c>
      <c r="U61" s="7">
        <v>-35.250913755380267</v>
      </c>
      <c r="V61" s="7">
        <v>-36.285153663260886</v>
      </c>
      <c r="W61" s="7">
        <v>-37.411882815868921</v>
      </c>
      <c r="X61" s="7">
        <v>-38.344204076500596</v>
      </c>
      <c r="Y61" s="7">
        <v>-39.185172795464617</v>
      </c>
      <c r="Z61" s="7">
        <v>-39.889210976707624</v>
      </c>
      <c r="AA61" s="7">
        <v>-40.508055307154798</v>
      </c>
      <c r="AB61" s="7">
        <v>-41.144135064833641</v>
      </c>
      <c r="AC61" s="7">
        <v>-41.692292504863161</v>
      </c>
      <c r="AD61" s="7">
        <v>-42.117749682832503</v>
      </c>
      <c r="AE61" s="7">
        <v>-42.500490426714379</v>
      </c>
      <c r="AF61" s="7">
        <v>-42.821605819175431</v>
      </c>
      <c r="AG61" s="7">
        <v>-43.129247637819887</v>
      </c>
      <c r="AH61" s="7">
        <v>-43.4094934609397</v>
      </c>
      <c r="AI61" s="7">
        <v>-43.663403945480624</v>
      </c>
      <c r="AJ61" s="7">
        <v>-43.878895885808177</v>
      </c>
      <c r="AK61" s="7">
        <v>-44.058890033991972</v>
      </c>
      <c r="AL61" s="7"/>
      <c r="AM61" s="7"/>
      <c r="AN61" s="7"/>
      <c r="AO61" s="7"/>
      <c r="AP61" s="7"/>
    </row>
    <row r="62" spans="1:42" x14ac:dyDescent="0.25">
      <c r="A62" s="3" t="s">
        <v>27</v>
      </c>
      <c r="B62" s="3"/>
      <c r="C62" s="3" t="s">
        <v>378</v>
      </c>
      <c r="D62" s="3" t="s">
        <v>194</v>
      </c>
      <c r="E62" s="3" t="s">
        <v>11</v>
      </c>
      <c r="F62" s="3" t="s">
        <v>194</v>
      </c>
      <c r="G62" s="3" t="s">
        <v>29</v>
      </c>
      <c r="H62" s="3" t="s">
        <v>20</v>
      </c>
      <c r="I62" s="9" t="s">
        <v>30</v>
      </c>
      <c r="J62" s="4"/>
      <c r="K62" s="4"/>
      <c r="L62" s="7">
        <v>9779.9127981576621</v>
      </c>
      <c r="M62" s="7">
        <v>9570.8255327983643</v>
      </c>
      <c r="N62" s="7">
        <v>9314.521470878135</v>
      </c>
      <c r="O62" s="7">
        <v>9034.4083588935409</v>
      </c>
      <c r="P62" s="7">
        <v>8733.2157184693824</v>
      </c>
      <c r="Q62" s="7">
        <v>8503.2160225757252</v>
      </c>
      <c r="R62" s="7">
        <v>8283.5850420001771</v>
      </c>
      <c r="S62" s="7">
        <v>8077.7005395122696</v>
      </c>
      <c r="T62" s="7">
        <v>7869.4345021134877</v>
      </c>
      <c r="U62" s="7">
        <v>7670.197303664474</v>
      </c>
      <c r="V62" s="7">
        <v>7482.1718419562558</v>
      </c>
      <c r="W62" s="7">
        <v>7292.538230293203</v>
      </c>
      <c r="X62" s="7">
        <v>7142.8009746698599</v>
      </c>
      <c r="Y62" s="7">
        <v>7007.095859272199</v>
      </c>
      <c r="Z62" s="7">
        <v>6893.2055079053553</v>
      </c>
      <c r="AA62" s="7">
        <v>6790.1486405580372</v>
      </c>
      <c r="AB62" s="7">
        <v>6686.6252209135837</v>
      </c>
      <c r="AC62" s="7">
        <v>6596.6756766308872</v>
      </c>
      <c r="AD62" s="7">
        <v>6523.2371620471313</v>
      </c>
      <c r="AE62" s="7">
        <v>6455.1247425417469</v>
      </c>
      <c r="AF62" s="7">
        <v>6396.1256324961641</v>
      </c>
      <c r="AG62" s="7">
        <v>6341.6107519454736</v>
      </c>
      <c r="AH62" s="7">
        <v>6290.5849426626237</v>
      </c>
      <c r="AI62" s="7">
        <v>6241.1430181624537</v>
      </c>
      <c r="AJ62" s="7">
        <v>6197.293870271501</v>
      </c>
      <c r="AK62" s="7">
        <v>6159.1218209168555</v>
      </c>
      <c r="AL62" s="7"/>
      <c r="AM62" s="7"/>
      <c r="AN62" s="7"/>
      <c r="AO62" s="7"/>
      <c r="AP62" s="7"/>
    </row>
    <row r="63" spans="1:42" x14ac:dyDescent="0.25">
      <c r="A63" s="3" t="s">
        <v>27</v>
      </c>
      <c r="B63" s="3"/>
      <c r="C63" s="3" t="s">
        <v>379</v>
      </c>
      <c r="D63" s="3" t="s">
        <v>196</v>
      </c>
      <c r="E63" s="3" t="s">
        <v>11</v>
      </c>
      <c r="F63" s="3" t="s">
        <v>196</v>
      </c>
      <c r="G63" s="3" t="s">
        <v>25</v>
      </c>
      <c r="H63" s="3" t="s">
        <v>20</v>
      </c>
      <c r="I63" s="9" t="s">
        <v>30</v>
      </c>
      <c r="J63" s="4"/>
      <c r="K63" s="4"/>
      <c r="L63" s="7">
        <v>-25.858876917970587</v>
      </c>
      <c r="M63" s="7">
        <v>-27.443959013877304</v>
      </c>
      <c r="N63" s="7">
        <v>-29.386989733418233</v>
      </c>
      <c r="O63" s="7">
        <v>-31.51051589782865</v>
      </c>
      <c r="P63" s="7">
        <v>-33.793845114147999</v>
      </c>
      <c r="Q63" s="7">
        <v>-35.53746349950756</v>
      </c>
      <c r="R63" s="7">
        <v>-37.202477073713055</v>
      </c>
      <c r="S63" s="7">
        <v>-38.7632791539232</v>
      </c>
      <c r="T63" s="7">
        <v>-40.342135553900349</v>
      </c>
      <c r="U63" s="7">
        <v>-41.852544691240489</v>
      </c>
      <c r="V63" s="7">
        <v>-43.277958106142357</v>
      </c>
      <c r="W63" s="7">
        <v>-44.715562840762146</v>
      </c>
      <c r="X63" s="7">
        <v>-45.850714915045153</v>
      </c>
      <c r="Y63" s="7">
        <v>-46.879489902226467</v>
      </c>
      <c r="Z63" s="7">
        <v>-47.742888046240118</v>
      </c>
      <c r="AA63" s="7">
        <v>-48.524157986385731</v>
      </c>
      <c r="AB63" s="7">
        <v>-49.308964840612269</v>
      </c>
      <c r="AC63" s="7">
        <v>-49.990868695122316</v>
      </c>
      <c r="AD63" s="7">
        <v>-50.547603101766647</v>
      </c>
      <c r="AE63" s="7">
        <v>-51.063960597194914</v>
      </c>
      <c r="AF63" s="7">
        <v>-51.511230462468539</v>
      </c>
      <c r="AG63" s="7">
        <v>-51.924505565440036</v>
      </c>
      <c r="AH63" s="7">
        <v>-52.311330160349776</v>
      </c>
      <c r="AI63" s="7">
        <v>-52.686147388829575</v>
      </c>
      <c r="AJ63" s="7">
        <v>-53.018566004201851</v>
      </c>
      <c r="AK63" s="7">
        <v>-53.30794676535028</v>
      </c>
      <c r="AL63" s="7"/>
      <c r="AM63" s="7"/>
      <c r="AN63" s="7"/>
      <c r="AO63" s="7"/>
      <c r="AP63" s="7"/>
    </row>
    <row r="64" spans="1:42" x14ac:dyDescent="0.25">
      <c r="A64" s="3" t="s">
        <v>27</v>
      </c>
      <c r="B64" s="3"/>
      <c r="C64" s="3" t="s">
        <v>380</v>
      </c>
      <c r="D64" s="3" t="s">
        <v>198</v>
      </c>
      <c r="E64" s="3" t="s">
        <v>11</v>
      </c>
      <c r="F64" s="3" t="s">
        <v>198</v>
      </c>
      <c r="G64" s="3" t="s">
        <v>25</v>
      </c>
      <c r="H64" s="3" t="s">
        <v>20</v>
      </c>
      <c r="I64" s="9" t="s">
        <v>30</v>
      </c>
      <c r="J64" s="4"/>
      <c r="K64" s="4"/>
      <c r="L64" s="7">
        <v>22.78051220635761</v>
      </c>
      <c r="M64" s="7">
        <v>24.290089335403493</v>
      </c>
      <c r="N64" s="7">
        <v>25.57911744952165</v>
      </c>
      <c r="O64" s="7">
        <v>27.832938063033719</v>
      </c>
      <c r="P64" s="7">
        <v>30.827229105484726</v>
      </c>
      <c r="Q64" s="7">
        <v>32.873293690188859</v>
      </c>
      <c r="R64" s="7">
        <v>35.569985473229401</v>
      </c>
      <c r="S64" s="7">
        <v>37.792456956552876</v>
      </c>
      <c r="T64" s="7">
        <v>39.720996300745178</v>
      </c>
      <c r="U64" s="7">
        <v>41.845770003242883</v>
      </c>
      <c r="V64" s="7">
        <v>44.897538585015631</v>
      </c>
      <c r="W64" s="7">
        <v>46.936475328368267</v>
      </c>
      <c r="X64" s="7">
        <v>48.752032208396066</v>
      </c>
      <c r="Y64" s="7">
        <v>50.546036109128757</v>
      </c>
      <c r="Z64" s="7">
        <v>52.347416311635342</v>
      </c>
      <c r="AA64" s="7">
        <v>54.79033723425745</v>
      </c>
      <c r="AB64" s="7">
        <v>55.915761194244254</v>
      </c>
      <c r="AC64" s="7">
        <v>57.007159979008634</v>
      </c>
      <c r="AD64" s="7">
        <v>58.009473598320092</v>
      </c>
      <c r="AE64" s="7">
        <v>58.997295573992339</v>
      </c>
      <c r="AF64" s="7">
        <v>60.770692325577144</v>
      </c>
      <c r="AG64" s="7">
        <v>61.197224738909142</v>
      </c>
      <c r="AH64" s="7">
        <v>61.631976616776704</v>
      </c>
      <c r="AI64" s="7">
        <v>62.09576220938856</v>
      </c>
      <c r="AJ64" s="7">
        <v>62.561457536031853</v>
      </c>
      <c r="AK64" s="7">
        <v>63.092666437787145</v>
      </c>
      <c r="AL64" s="7"/>
      <c r="AM64" s="7"/>
      <c r="AN64" s="7"/>
      <c r="AO64" s="7"/>
      <c r="AP64" s="7"/>
    </row>
    <row r="65" spans="1:42" x14ac:dyDescent="0.25">
      <c r="A65" s="3" t="s">
        <v>27</v>
      </c>
      <c r="B65" s="3"/>
      <c r="C65" s="3" t="s">
        <v>381</v>
      </c>
      <c r="D65" s="3" t="s">
        <v>258</v>
      </c>
      <c r="E65" s="3" t="s">
        <v>11</v>
      </c>
      <c r="F65" s="3" t="s">
        <v>258</v>
      </c>
      <c r="G65" s="3" t="s">
        <v>29</v>
      </c>
      <c r="H65" s="3" t="s">
        <v>20</v>
      </c>
      <c r="I65" s="9" t="s">
        <v>30</v>
      </c>
      <c r="J65" s="4"/>
      <c r="K65" s="4"/>
      <c r="L65" s="7">
        <v>54.260341241177159</v>
      </c>
      <c r="M65" s="7">
        <v>49.351716078330199</v>
      </c>
      <c r="N65" s="7">
        <v>44.266074497480439</v>
      </c>
      <c r="O65" s="7">
        <v>39.960030712856941</v>
      </c>
      <c r="P65" s="7">
        <v>35.630813453440318</v>
      </c>
      <c r="Q65" s="7">
        <v>31.789271044505977</v>
      </c>
      <c r="R65" s="7">
        <v>29.133859207794668</v>
      </c>
      <c r="S65" s="7">
        <v>26.495510728720237</v>
      </c>
      <c r="T65" s="7">
        <v>24.446561689197253</v>
      </c>
      <c r="U65" s="7">
        <v>22.483581193827842</v>
      </c>
      <c r="V65" s="7">
        <v>20.574562223021267</v>
      </c>
      <c r="W65" s="7">
        <v>18.487352379602843</v>
      </c>
      <c r="X65" s="7">
        <v>16.484911977960099</v>
      </c>
      <c r="Y65" s="7">
        <v>14.602518967494445</v>
      </c>
      <c r="Z65" s="7">
        <v>13.578791771407197</v>
      </c>
      <c r="AA65" s="7">
        <v>12.976618703700504</v>
      </c>
      <c r="AB65" s="7">
        <v>11.086308409399324</v>
      </c>
      <c r="AC65" s="7">
        <v>10.694084753485843</v>
      </c>
      <c r="AD65" s="7">
        <v>10.350515545432602</v>
      </c>
      <c r="AE65" s="7">
        <v>10.07395856891722</v>
      </c>
      <c r="AF65" s="7">
        <v>9.8348818663638049</v>
      </c>
      <c r="AG65" s="7">
        <v>9.6272231623827285</v>
      </c>
      <c r="AH65" s="7">
        <v>9.4531508564738687</v>
      </c>
      <c r="AI65" s="7">
        <v>9.300098294477479</v>
      </c>
      <c r="AJ65" s="7">
        <v>9.2028239465637203</v>
      </c>
      <c r="AK65" s="7">
        <v>8.9838160132708023</v>
      </c>
      <c r="AL65" s="7"/>
      <c r="AM65" s="7"/>
      <c r="AN65" s="7"/>
      <c r="AO65" s="7"/>
      <c r="AP65" s="7"/>
    </row>
    <row r="66" spans="1:42" x14ac:dyDescent="0.25">
      <c r="A66" s="3" t="s">
        <v>27</v>
      </c>
      <c r="B66" s="3"/>
      <c r="C66" s="3" t="s">
        <v>382</v>
      </c>
      <c r="D66" s="3" t="s">
        <v>259</v>
      </c>
      <c r="E66" s="3" t="s">
        <v>11</v>
      </c>
      <c r="F66" s="3" t="s">
        <v>259</v>
      </c>
      <c r="G66" s="3" t="s">
        <v>29</v>
      </c>
      <c r="H66" s="3" t="s">
        <v>20</v>
      </c>
      <c r="I66" s="9" t="s">
        <v>30</v>
      </c>
      <c r="J66" s="4"/>
      <c r="K66" s="4"/>
      <c r="L66" s="7">
        <v>312.23529872350133</v>
      </c>
      <c r="M66" s="7">
        <v>296.12379813469431</v>
      </c>
      <c r="N66" s="7">
        <v>276.54775297150712</v>
      </c>
      <c r="O66" s="7">
        <v>250.6137440998682</v>
      </c>
      <c r="P66" s="7">
        <v>222.54088296034107</v>
      </c>
      <c r="Q66" s="7">
        <v>201.26237477319486</v>
      </c>
      <c r="R66" s="7">
        <v>188.45971277513269</v>
      </c>
      <c r="S66" s="7">
        <v>172.3869895044804</v>
      </c>
      <c r="T66" s="7">
        <v>146.30025277121825</v>
      </c>
      <c r="U66" s="7">
        <v>116.54629732175989</v>
      </c>
      <c r="V66" s="7">
        <v>98.959214006062595</v>
      </c>
      <c r="W66" s="7">
        <v>81.85344814513688</v>
      </c>
      <c r="X66" s="7">
        <v>73.152518701000304</v>
      </c>
      <c r="Y66" s="7">
        <v>66.754116039467448</v>
      </c>
      <c r="Z66" s="7">
        <v>60.968122941143413</v>
      </c>
      <c r="AA66" s="7">
        <v>55.435751208814985</v>
      </c>
      <c r="AB66" s="7">
        <v>48.175690973260608</v>
      </c>
      <c r="AC66" s="7">
        <v>43.134699305332148</v>
      </c>
      <c r="AD66" s="7">
        <v>38.065418330337884</v>
      </c>
      <c r="AE66" s="7">
        <v>33.239655911598774</v>
      </c>
      <c r="AF66" s="7">
        <v>28.504671631362093</v>
      </c>
      <c r="AG66" s="7">
        <v>28.303344231853835</v>
      </c>
      <c r="AH66" s="7">
        <v>28.134404869747705</v>
      </c>
      <c r="AI66" s="7">
        <v>27.986764943940258</v>
      </c>
      <c r="AJ66" s="7">
        <v>27.884870799376955</v>
      </c>
      <c r="AK66" s="7">
        <v>28.010915809073865</v>
      </c>
      <c r="AL66" s="7"/>
      <c r="AM66" s="7"/>
      <c r="AN66" s="7"/>
      <c r="AO66" s="7"/>
      <c r="AP66" s="7"/>
    </row>
    <row r="67" spans="1:42" x14ac:dyDescent="0.25">
      <c r="A67" s="3" t="s">
        <v>27</v>
      </c>
      <c r="B67" s="3"/>
      <c r="C67" s="3" t="s">
        <v>383</v>
      </c>
      <c r="D67" s="3" t="s">
        <v>261</v>
      </c>
      <c r="E67" s="3" t="s">
        <v>11</v>
      </c>
      <c r="F67" s="3" t="s">
        <v>261</v>
      </c>
      <c r="G67" s="3" t="s">
        <v>29</v>
      </c>
      <c r="H67" s="3" t="s">
        <v>20</v>
      </c>
      <c r="I67" s="9" t="s">
        <v>30</v>
      </c>
      <c r="J67" s="4"/>
      <c r="K67" s="4"/>
      <c r="L67" s="7">
        <v>2984.3386887097263</v>
      </c>
      <c r="M67" s="7">
        <v>2897.4942876814089</v>
      </c>
      <c r="N67" s="7">
        <v>2832.728604683824</v>
      </c>
      <c r="O67" s="7">
        <v>2706.2179784955956</v>
      </c>
      <c r="P67" s="7">
        <v>2585.855239260487</v>
      </c>
      <c r="Q67" s="7">
        <v>2472.7361042910843</v>
      </c>
      <c r="R67" s="7">
        <v>2307.597701368406</v>
      </c>
      <c r="S67" s="7">
        <v>2149.2982301821567</v>
      </c>
      <c r="T67" s="7">
        <v>1976.5611616943766</v>
      </c>
      <c r="U67" s="7">
        <v>1796.9862204388821</v>
      </c>
      <c r="V67" s="7">
        <v>1598.041099753015</v>
      </c>
      <c r="W67" s="7">
        <v>1447.1690006885426</v>
      </c>
      <c r="X67" s="7">
        <v>1317.1574379695935</v>
      </c>
      <c r="Y67" s="7">
        <v>1198.7996769007398</v>
      </c>
      <c r="Z67" s="7">
        <v>1083.4553084657568</v>
      </c>
      <c r="AA67" s="7">
        <v>952.84809091685702</v>
      </c>
      <c r="AB67" s="7">
        <v>874.82745159686829</v>
      </c>
      <c r="AC67" s="7">
        <v>806.47573757104249</v>
      </c>
      <c r="AD67" s="7">
        <v>745.69041810355759</v>
      </c>
      <c r="AE67" s="7">
        <v>686.54343198661672</v>
      </c>
      <c r="AF67" s="7">
        <v>616.4703598211363</v>
      </c>
      <c r="AG67" s="7">
        <v>584.35244927950941</v>
      </c>
      <c r="AH67" s="7">
        <v>548.88154477716205</v>
      </c>
      <c r="AI67" s="7">
        <v>509.05609844947696</v>
      </c>
      <c r="AJ67" s="7">
        <v>459.8814843284444</v>
      </c>
      <c r="AK67" s="7">
        <v>383.4778205999807</v>
      </c>
      <c r="AL67" s="7"/>
      <c r="AM67" s="7"/>
      <c r="AN67" s="7"/>
      <c r="AO67" s="7"/>
      <c r="AP67" s="7"/>
    </row>
    <row r="68" spans="1:42" x14ac:dyDescent="0.25">
      <c r="A68" s="3" t="s">
        <v>27</v>
      </c>
      <c r="B68" s="3"/>
      <c r="C68" s="3" t="s">
        <v>384</v>
      </c>
      <c r="D68" s="3" t="s">
        <v>262</v>
      </c>
      <c r="E68" s="3" t="s">
        <v>11</v>
      </c>
      <c r="F68" s="3" t="s">
        <v>262</v>
      </c>
      <c r="G68" s="3" t="s">
        <v>29</v>
      </c>
      <c r="H68" s="3" t="s">
        <v>20</v>
      </c>
      <c r="I68" s="9" t="s">
        <v>30</v>
      </c>
      <c r="J68" s="4"/>
      <c r="K68" s="4"/>
      <c r="L68" s="7">
        <v>1850.6667683710311</v>
      </c>
      <c r="M68" s="7">
        <v>1781.5433583301926</v>
      </c>
      <c r="N68" s="7">
        <v>1707.8554164260911</v>
      </c>
      <c r="O68" s="7">
        <v>1620.8654048069727</v>
      </c>
      <c r="P68" s="7">
        <v>1454.7105083726976</v>
      </c>
      <c r="Q68" s="7">
        <v>1335.0912172111939</v>
      </c>
      <c r="R68" s="7">
        <v>1243.8979659952886</v>
      </c>
      <c r="S68" s="7">
        <v>1149.1608672485872</v>
      </c>
      <c r="T68" s="7">
        <v>1069.4086401324171</v>
      </c>
      <c r="U68" s="7">
        <v>991.86223758179653</v>
      </c>
      <c r="V68" s="7">
        <v>865.01913891552795</v>
      </c>
      <c r="W68" s="7">
        <v>805.19493003004345</v>
      </c>
      <c r="X68" s="7">
        <v>775.77792541336601</v>
      </c>
      <c r="Y68" s="7">
        <v>749.02868264178619</v>
      </c>
      <c r="Z68" s="7">
        <v>727.24489189828535</v>
      </c>
      <c r="AA68" s="7">
        <v>667.6603984653799</v>
      </c>
      <c r="AB68" s="7">
        <v>633.89302119412014</v>
      </c>
      <c r="AC68" s="7">
        <v>597.30161573385737</v>
      </c>
      <c r="AD68" s="7">
        <v>566.7924660424286</v>
      </c>
      <c r="AE68" s="7">
        <v>536.0833018455412</v>
      </c>
      <c r="AF68" s="7">
        <v>451.11492738714315</v>
      </c>
      <c r="AG68" s="7">
        <v>439.31555909653861</v>
      </c>
      <c r="AH68" s="7">
        <v>427.48495603474646</v>
      </c>
      <c r="AI68" s="7">
        <v>414.8368116809591</v>
      </c>
      <c r="AJ68" s="7">
        <v>408.86846703847777</v>
      </c>
      <c r="AK68" s="7">
        <v>404.29357887722415</v>
      </c>
      <c r="AL68" s="7"/>
      <c r="AM68" s="7"/>
      <c r="AN68" s="7"/>
      <c r="AO68" s="7"/>
      <c r="AP68" s="7"/>
    </row>
    <row r="69" spans="1:42" ht="14.45" customHeight="1" x14ac:dyDescent="0.25">
      <c r="A69" s="3" t="s">
        <v>27</v>
      </c>
      <c r="B69" s="3"/>
      <c r="C69" s="3" t="s">
        <v>385</v>
      </c>
      <c r="D69" s="3" t="s">
        <v>266</v>
      </c>
      <c r="E69" s="3" t="s">
        <v>11</v>
      </c>
      <c r="F69" s="3" t="s">
        <v>266</v>
      </c>
      <c r="G69" s="3" t="s">
        <v>29</v>
      </c>
      <c r="H69" s="3" t="s">
        <v>20</v>
      </c>
      <c r="I69" s="9" t="s">
        <v>30</v>
      </c>
      <c r="J69" s="4"/>
      <c r="K69" s="4"/>
      <c r="L69" s="7">
        <v>86.689085207150057</v>
      </c>
      <c r="M69" s="7">
        <v>90.957914018114948</v>
      </c>
      <c r="N69" s="7">
        <v>93.485851035640621</v>
      </c>
      <c r="O69" s="7">
        <v>93.923773821273244</v>
      </c>
      <c r="P69" s="7">
        <v>93.35351389227074</v>
      </c>
      <c r="Q69" s="7">
        <v>91.906516359910114</v>
      </c>
      <c r="R69" s="7">
        <v>87.780599048376899</v>
      </c>
      <c r="S69" s="7">
        <v>83.760452919305095</v>
      </c>
      <c r="T69" s="7">
        <v>79.813147488037842</v>
      </c>
      <c r="U69" s="7">
        <v>76.300920424387385</v>
      </c>
      <c r="V69" s="7">
        <v>73.612233510307036</v>
      </c>
      <c r="W69" s="7">
        <v>71.16926367436281</v>
      </c>
      <c r="X69" s="7">
        <v>69.1117058955072</v>
      </c>
      <c r="Y69" s="7">
        <v>67.212279733690082</v>
      </c>
      <c r="Z69" s="7">
        <v>65.350065917258661</v>
      </c>
      <c r="AA69" s="7">
        <v>63.624294220951022</v>
      </c>
      <c r="AB69" s="7">
        <v>61.932630132410686</v>
      </c>
      <c r="AC69" s="7">
        <v>60.487580220317248</v>
      </c>
      <c r="AD69" s="7">
        <v>59.239693012002419</v>
      </c>
      <c r="AE69" s="7">
        <v>58.604013329094471</v>
      </c>
      <c r="AF69" s="7">
        <v>58.074187371942799</v>
      </c>
      <c r="AG69" s="7">
        <v>57.532550508446555</v>
      </c>
      <c r="AH69" s="7">
        <v>57.047975075151271</v>
      </c>
      <c r="AI69" s="7">
        <v>56.607451362864388</v>
      </c>
      <c r="AJ69" s="7">
        <v>56.209489731711926</v>
      </c>
      <c r="AK69" s="7">
        <v>56.577914803351597</v>
      </c>
      <c r="AL69" s="7"/>
      <c r="AM69" s="7"/>
      <c r="AN69" s="7"/>
      <c r="AO69" s="7"/>
      <c r="AP69" s="7"/>
    </row>
    <row r="70" spans="1:42" x14ac:dyDescent="0.25">
      <c r="A70" s="3" t="s">
        <v>27</v>
      </c>
      <c r="B70" s="3"/>
      <c r="C70" s="3" t="s">
        <v>386</v>
      </c>
      <c r="D70" s="3" t="s">
        <v>268</v>
      </c>
      <c r="E70" s="3" t="s">
        <v>11</v>
      </c>
      <c r="F70" s="3" t="s">
        <v>268</v>
      </c>
      <c r="G70" s="3" t="s">
        <v>29</v>
      </c>
      <c r="H70" s="3" t="s">
        <v>20</v>
      </c>
      <c r="I70" s="9" t="s">
        <v>30</v>
      </c>
      <c r="J70" s="4"/>
      <c r="K70" s="4"/>
      <c r="L70" s="7">
        <v>0</v>
      </c>
      <c r="M70" s="7">
        <v>0</v>
      </c>
      <c r="N70" s="7">
        <v>0</v>
      </c>
      <c r="O70" s="7">
        <v>0</v>
      </c>
      <c r="P70" s="7">
        <v>0</v>
      </c>
      <c r="Q70" s="7">
        <v>0</v>
      </c>
      <c r="R70" s="7">
        <v>0</v>
      </c>
      <c r="S70" s="7">
        <v>0</v>
      </c>
      <c r="T70" s="7">
        <v>0</v>
      </c>
      <c r="U70" s="7">
        <v>0</v>
      </c>
      <c r="V70" s="7">
        <v>0</v>
      </c>
      <c r="W70" s="7">
        <v>0</v>
      </c>
      <c r="X70" s="7">
        <v>0</v>
      </c>
      <c r="Y70" s="7">
        <v>0</v>
      </c>
      <c r="Z70" s="7">
        <v>0</v>
      </c>
      <c r="AA70" s="7">
        <v>0</v>
      </c>
      <c r="AB70" s="7">
        <v>0</v>
      </c>
      <c r="AC70" s="7">
        <v>0</v>
      </c>
      <c r="AD70" s="7">
        <v>0</v>
      </c>
      <c r="AE70" s="7">
        <v>0</v>
      </c>
      <c r="AF70" s="7">
        <v>0</v>
      </c>
      <c r="AG70" s="7">
        <v>0</v>
      </c>
      <c r="AH70" s="7">
        <v>0</v>
      </c>
      <c r="AI70" s="7">
        <v>0</v>
      </c>
      <c r="AJ70" s="7">
        <v>0</v>
      </c>
      <c r="AK70" s="7">
        <v>0</v>
      </c>
      <c r="AL70" s="7"/>
      <c r="AM70" s="7"/>
      <c r="AN70" s="7"/>
      <c r="AO70" s="7"/>
      <c r="AP70" s="7"/>
    </row>
    <row r="71" spans="1:42" x14ac:dyDescent="0.25">
      <c r="A71" s="3" t="s">
        <v>27</v>
      </c>
      <c r="B71" s="3"/>
      <c r="C71" s="3" t="s">
        <v>387</v>
      </c>
      <c r="D71" s="3" t="s">
        <v>270</v>
      </c>
      <c r="E71" s="3" t="s">
        <v>11</v>
      </c>
      <c r="F71" s="3" t="s">
        <v>270</v>
      </c>
      <c r="G71" s="3" t="s">
        <v>29</v>
      </c>
      <c r="H71" s="3" t="s">
        <v>20</v>
      </c>
      <c r="I71" s="9" t="s">
        <v>30</v>
      </c>
      <c r="J71" s="4"/>
      <c r="K71" s="4"/>
      <c r="L71" s="7">
        <v>746.44916489032585</v>
      </c>
      <c r="M71" s="7">
        <v>751.51199294037167</v>
      </c>
      <c r="N71" s="7">
        <v>726.9093424017733</v>
      </c>
      <c r="O71" s="7">
        <v>747.81401055227218</v>
      </c>
      <c r="P71" s="7">
        <v>780.40833533726345</v>
      </c>
      <c r="Q71" s="7">
        <v>721.17104894907493</v>
      </c>
      <c r="R71" s="7">
        <v>698.91851222099001</v>
      </c>
      <c r="S71" s="7">
        <v>676.94115667973836</v>
      </c>
      <c r="T71" s="7">
        <v>657.17934890666538</v>
      </c>
      <c r="U71" s="7">
        <v>649.54691816494949</v>
      </c>
      <c r="V71" s="7">
        <v>722.97458317644828</v>
      </c>
      <c r="W71" s="7">
        <v>710.39212349009222</v>
      </c>
      <c r="X71" s="7">
        <v>698.53161169433133</v>
      </c>
      <c r="Y71" s="7">
        <v>687.73506708228638</v>
      </c>
      <c r="Z71" s="7">
        <v>685.98247735470829</v>
      </c>
      <c r="AA71" s="7">
        <v>740.04111113750776</v>
      </c>
      <c r="AB71" s="7">
        <v>729.08624168008009</v>
      </c>
      <c r="AC71" s="7">
        <v>721.20345431715123</v>
      </c>
      <c r="AD71" s="7">
        <v>713.63915648048862</v>
      </c>
      <c r="AE71" s="7">
        <v>706.71966262890953</v>
      </c>
      <c r="AF71" s="7">
        <v>768.38957535377119</v>
      </c>
      <c r="AG71" s="7">
        <v>750.38477115181161</v>
      </c>
      <c r="AH71" s="7">
        <v>734.85402982146991</v>
      </c>
      <c r="AI71" s="7">
        <v>721.40057870188571</v>
      </c>
      <c r="AJ71" s="7">
        <v>711.31663185158675</v>
      </c>
      <c r="AK71" s="7">
        <v>710.06008603812893</v>
      </c>
      <c r="AL71" s="7"/>
      <c r="AM71" s="7"/>
      <c r="AN71" s="7"/>
      <c r="AO71" s="7"/>
      <c r="AP71" s="7"/>
    </row>
    <row r="72" spans="1:42" x14ac:dyDescent="0.25">
      <c r="A72" s="3" t="s">
        <v>27</v>
      </c>
      <c r="B72" s="3"/>
      <c r="C72" s="3" t="s">
        <v>388</v>
      </c>
      <c r="D72" s="3" t="s">
        <v>271</v>
      </c>
      <c r="E72" s="3" t="s">
        <v>11</v>
      </c>
      <c r="F72" s="3" t="s">
        <v>271</v>
      </c>
      <c r="G72" s="3" t="s">
        <v>29</v>
      </c>
      <c r="H72" s="3" t="s">
        <v>20</v>
      </c>
      <c r="I72" s="9" t="s">
        <v>30</v>
      </c>
      <c r="J72" s="4"/>
      <c r="K72" s="4"/>
      <c r="L72" s="7">
        <v>50.966279693400644</v>
      </c>
      <c r="M72" s="7">
        <v>54.634597892306004</v>
      </c>
      <c r="N72" s="7">
        <v>58.634983682847988</v>
      </c>
      <c r="O72" s="7">
        <v>62.326681581300178</v>
      </c>
      <c r="P72" s="7">
        <v>65.59568884108559</v>
      </c>
      <c r="Q72" s="7">
        <v>69.532059914880151</v>
      </c>
      <c r="R72" s="7">
        <v>72.011593964337138</v>
      </c>
      <c r="S72" s="7">
        <v>74.592424558752157</v>
      </c>
      <c r="T72" s="7">
        <v>77.055913298833786</v>
      </c>
      <c r="U72" s="7">
        <v>78.618813261769304</v>
      </c>
      <c r="V72" s="7">
        <v>79.979706326808554</v>
      </c>
      <c r="W72" s="7">
        <v>81.277124427183097</v>
      </c>
      <c r="X72" s="7">
        <v>81.563008786413661</v>
      </c>
      <c r="Y72" s="7">
        <v>81.763491700399285</v>
      </c>
      <c r="Z72" s="7">
        <v>81.807318027264486</v>
      </c>
      <c r="AA72" s="7">
        <v>82.025751830689103</v>
      </c>
      <c r="AB72" s="7">
        <v>81.743102254191584</v>
      </c>
      <c r="AC72" s="7">
        <v>81.752171817286268</v>
      </c>
      <c r="AD72" s="7">
        <v>81.611381131730568</v>
      </c>
      <c r="AE72" s="7">
        <v>81.289048174461428</v>
      </c>
      <c r="AF72" s="7">
        <v>80.817669399736587</v>
      </c>
      <c r="AG72" s="7">
        <v>80.219533259310523</v>
      </c>
      <c r="AH72" s="7">
        <v>79.448467738271987</v>
      </c>
      <c r="AI72" s="7">
        <v>78.771847066283087</v>
      </c>
      <c r="AJ72" s="7">
        <v>78.129794169779672</v>
      </c>
      <c r="AK72" s="7">
        <v>77.424412990248484</v>
      </c>
      <c r="AL72" s="7"/>
      <c r="AM72" s="7"/>
      <c r="AN72" s="7"/>
      <c r="AO72" s="7"/>
      <c r="AP72" s="7"/>
    </row>
    <row r="73" spans="1:42" x14ac:dyDescent="0.25">
      <c r="A73" s="3" t="s">
        <v>27</v>
      </c>
      <c r="B73" s="3"/>
      <c r="C73" s="3" t="s">
        <v>389</v>
      </c>
      <c r="D73" s="3" t="s">
        <v>275</v>
      </c>
      <c r="E73" s="3" t="s">
        <v>11</v>
      </c>
      <c r="F73" s="3" t="s">
        <v>275</v>
      </c>
      <c r="G73" s="3" t="s">
        <v>29</v>
      </c>
      <c r="H73" s="3" t="s">
        <v>20</v>
      </c>
      <c r="I73" s="9" t="s">
        <v>30</v>
      </c>
      <c r="J73" s="4"/>
      <c r="K73" s="4"/>
      <c r="L73" s="7">
        <v>109.92227178691317</v>
      </c>
      <c r="M73" s="7">
        <v>130.52654801549423</v>
      </c>
      <c r="N73" s="7">
        <v>154.66076302124387</v>
      </c>
      <c r="O73" s="7">
        <v>194.62369849698112</v>
      </c>
      <c r="P73" s="7">
        <v>260.96700294558173</v>
      </c>
      <c r="Q73" s="7">
        <v>319.92842810825846</v>
      </c>
      <c r="R73" s="7">
        <v>366.47847290284716</v>
      </c>
      <c r="S73" s="7">
        <v>408.90487288604635</v>
      </c>
      <c r="T73" s="7">
        <v>440.12524431965534</v>
      </c>
      <c r="U73" s="7">
        <v>466.72817714003429</v>
      </c>
      <c r="V73" s="7">
        <v>487.24788701551847</v>
      </c>
      <c r="W73" s="7">
        <v>504.86154958905502</v>
      </c>
      <c r="X73" s="7">
        <v>510.23670798102944</v>
      </c>
      <c r="Y73" s="7">
        <v>514.57552176230251</v>
      </c>
      <c r="Z73" s="7">
        <v>516.57990914412687</v>
      </c>
      <c r="AA73" s="7">
        <v>519.87037310136429</v>
      </c>
      <c r="AB73" s="7">
        <v>522.05668655323097</v>
      </c>
      <c r="AC73" s="7">
        <v>523.17597240058933</v>
      </c>
      <c r="AD73" s="7">
        <v>525.23902503671911</v>
      </c>
      <c r="AE73" s="7">
        <v>528.05126925049331</v>
      </c>
      <c r="AF73" s="7">
        <v>530.51572426264147</v>
      </c>
      <c r="AG73" s="7">
        <v>532.65709776295785</v>
      </c>
      <c r="AH73" s="7">
        <v>535.20144485084154</v>
      </c>
      <c r="AI73" s="7">
        <v>539.90298336363207</v>
      </c>
      <c r="AJ73" s="7">
        <v>544.47199954481368</v>
      </c>
      <c r="AK73" s="7">
        <v>548.40859591679271</v>
      </c>
      <c r="AL73" s="7"/>
      <c r="AM73" s="7"/>
      <c r="AN73" s="7"/>
      <c r="AO73" s="7"/>
      <c r="AP73" s="7"/>
    </row>
    <row r="74" spans="1:42" x14ac:dyDescent="0.25">
      <c r="A74" s="3" t="s">
        <v>27</v>
      </c>
      <c r="B74" s="3"/>
      <c r="C74" s="3" t="s">
        <v>390</v>
      </c>
      <c r="D74" s="3" t="s">
        <v>276</v>
      </c>
      <c r="E74" s="3" t="s">
        <v>11</v>
      </c>
      <c r="F74" s="3" t="s">
        <v>276</v>
      </c>
      <c r="G74" s="3" t="s">
        <v>29</v>
      </c>
      <c r="H74" s="3" t="s">
        <v>20</v>
      </c>
      <c r="I74" s="9" t="s">
        <v>30</v>
      </c>
      <c r="J74" s="4"/>
      <c r="K74" s="4"/>
      <c r="L74" s="7">
        <v>0</v>
      </c>
      <c r="M74" s="7">
        <v>0</v>
      </c>
      <c r="N74" s="7">
        <v>0</v>
      </c>
      <c r="O74" s="7">
        <v>0</v>
      </c>
      <c r="P74" s="7">
        <v>0</v>
      </c>
      <c r="Q74" s="7">
        <v>0</v>
      </c>
      <c r="R74" s="7">
        <v>0</v>
      </c>
      <c r="S74" s="7">
        <v>0</v>
      </c>
      <c r="T74" s="7">
        <v>0</v>
      </c>
      <c r="U74" s="7">
        <v>0</v>
      </c>
      <c r="V74" s="7">
        <v>0</v>
      </c>
      <c r="W74" s="7">
        <v>0</v>
      </c>
      <c r="X74" s="7">
        <v>0</v>
      </c>
      <c r="Y74" s="7">
        <v>0</v>
      </c>
      <c r="Z74" s="7">
        <v>0</v>
      </c>
      <c r="AA74" s="7">
        <v>0</v>
      </c>
      <c r="AB74" s="7">
        <v>0</v>
      </c>
      <c r="AC74" s="7">
        <v>0</v>
      </c>
      <c r="AD74" s="7">
        <v>0</v>
      </c>
      <c r="AE74" s="7">
        <v>0</v>
      </c>
      <c r="AF74" s="7">
        <v>0</v>
      </c>
      <c r="AG74" s="7">
        <v>0</v>
      </c>
      <c r="AH74" s="7">
        <v>0</v>
      </c>
      <c r="AI74" s="7">
        <v>0</v>
      </c>
      <c r="AJ74" s="7">
        <v>0</v>
      </c>
      <c r="AK74" s="7">
        <v>0</v>
      </c>
      <c r="AL74" s="7"/>
      <c r="AM74" s="7"/>
      <c r="AN74" s="7"/>
      <c r="AO74" s="7"/>
      <c r="AP74" s="7"/>
    </row>
    <row r="75" spans="1:42" x14ac:dyDescent="0.25">
      <c r="A75" s="3" t="s">
        <v>27</v>
      </c>
      <c r="B75" s="3"/>
      <c r="C75" s="3" t="s">
        <v>391</v>
      </c>
      <c r="D75" s="3" t="s">
        <v>277</v>
      </c>
      <c r="E75" s="3" t="s">
        <v>11</v>
      </c>
      <c r="F75" s="3" t="s">
        <v>277</v>
      </c>
      <c r="G75" s="3" t="s">
        <v>29</v>
      </c>
      <c r="H75" s="3" t="s">
        <v>20</v>
      </c>
      <c r="I75" s="9" t="s">
        <v>30</v>
      </c>
      <c r="J75" s="4"/>
      <c r="K75" s="4"/>
      <c r="L75" s="7">
        <v>1682.2891618900887</v>
      </c>
      <c r="M75" s="7">
        <v>1713.9234366277317</v>
      </c>
      <c r="N75" s="7">
        <v>1746.4120574377998</v>
      </c>
      <c r="O75" s="7">
        <v>1776.7493741822782</v>
      </c>
      <c r="P75" s="7">
        <v>1824.6202999691511</v>
      </c>
      <c r="Q75" s="7">
        <v>1885.834907435918</v>
      </c>
      <c r="R75" s="7">
        <v>1948.5364214040862</v>
      </c>
      <c r="S75" s="7">
        <v>2010.5775651298852</v>
      </c>
      <c r="T75" s="7">
        <v>2074.2348038036162</v>
      </c>
      <c r="U75" s="7">
        <v>2136.4140632093286</v>
      </c>
      <c r="V75" s="7">
        <v>2192.297901602461</v>
      </c>
      <c r="W75" s="7">
        <v>2241.4453503275158</v>
      </c>
      <c r="X75" s="7">
        <v>2278.8725278204333</v>
      </c>
      <c r="Y75" s="7">
        <v>2311.495995413386</v>
      </c>
      <c r="Z75" s="7">
        <v>2342.8643955060206</v>
      </c>
      <c r="AA75" s="7">
        <v>2373.6873120437685</v>
      </c>
      <c r="AB75" s="7">
        <v>2387.0253438949758</v>
      </c>
      <c r="AC75" s="7">
        <v>2396.796151545273</v>
      </c>
      <c r="AD75" s="7">
        <v>2407.2948397667237</v>
      </c>
      <c r="AE75" s="7">
        <v>2418.5120485402713</v>
      </c>
      <c r="AF75" s="7">
        <v>2428.1647861600186</v>
      </c>
      <c r="AG75" s="7">
        <v>2429.7672445860908</v>
      </c>
      <c r="AH75" s="7">
        <v>2430.3839470983698</v>
      </c>
      <c r="AI75" s="7">
        <v>2434.0047844952664</v>
      </c>
      <c r="AJ75" s="7">
        <v>2435.9034495632004</v>
      </c>
      <c r="AK75" s="7">
        <v>2434.2564320018464</v>
      </c>
      <c r="AL75" s="7"/>
      <c r="AM75" s="7"/>
      <c r="AN75" s="7"/>
      <c r="AO75" s="7"/>
      <c r="AP75" s="7"/>
    </row>
    <row r="76" spans="1:42" x14ac:dyDescent="0.25">
      <c r="A76" s="3" t="s">
        <v>27</v>
      </c>
      <c r="B76" s="3"/>
      <c r="C76" s="3" t="s">
        <v>392</v>
      </c>
      <c r="D76" s="3" t="s">
        <v>280</v>
      </c>
      <c r="E76" s="3" t="s">
        <v>11</v>
      </c>
      <c r="F76" s="3" t="s">
        <v>280</v>
      </c>
      <c r="G76" s="3" t="s">
        <v>29</v>
      </c>
      <c r="H76" s="3" t="s">
        <v>20</v>
      </c>
      <c r="I76" s="9" t="s">
        <v>30</v>
      </c>
      <c r="J76" s="4"/>
      <c r="K76" s="4"/>
      <c r="L76" s="7">
        <v>412.28277327117735</v>
      </c>
      <c r="M76" s="7">
        <v>413.82532489029387</v>
      </c>
      <c r="N76" s="7">
        <v>415.07639340614924</v>
      </c>
      <c r="O76" s="7">
        <v>420.5850348304449</v>
      </c>
      <c r="P76" s="7">
        <v>431.98418834302993</v>
      </c>
      <c r="Q76" s="7">
        <v>448.39880759617375</v>
      </c>
      <c r="R76" s="7">
        <v>461.81316537318622</v>
      </c>
      <c r="S76" s="7">
        <v>475.00154442443994</v>
      </c>
      <c r="T76" s="7">
        <v>484.45163836474035</v>
      </c>
      <c r="U76" s="7">
        <v>491.91286337995638</v>
      </c>
      <c r="V76" s="7">
        <v>498.92763444737346</v>
      </c>
      <c r="W76" s="7">
        <v>504.47889039401815</v>
      </c>
      <c r="X76" s="7">
        <v>507.4365258787418</v>
      </c>
      <c r="Y76" s="7">
        <v>511.74742189655507</v>
      </c>
      <c r="Z76" s="7">
        <v>514.09092450300011</v>
      </c>
      <c r="AA76" s="7">
        <v>518.36197763238044</v>
      </c>
      <c r="AB76" s="7">
        <v>521.55639435744763</v>
      </c>
      <c r="AC76" s="7">
        <v>529.04302574217309</v>
      </c>
      <c r="AD76" s="7">
        <v>531.67160860224612</v>
      </c>
      <c r="AE76" s="7">
        <v>533.59346666475528</v>
      </c>
      <c r="AF76" s="7">
        <v>535.54667417042242</v>
      </c>
      <c r="AG76" s="7">
        <v>536.79561159001332</v>
      </c>
      <c r="AH76" s="7">
        <v>538.62285406547244</v>
      </c>
      <c r="AI76" s="7">
        <v>541.25546638901301</v>
      </c>
      <c r="AJ76" s="7">
        <v>543.60700531611462</v>
      </c>
      <c r="AK76" s="7">
        <v>545.63431542242051</v>
      </c>
      <c r="AL76" s="7"/>
      <c r="AM76" s="7"/>
      <c r="AN76" s="7"/>
      <c r="AO76" s="7"/>
      <c r="AP76" s="7"/>
    </row>
    <row r="77" spans="1:42" x14ac:dyDescent="0.25">
      <c r="A77" s="3" t="s">
        <v>27</v>
      </c>
      <c r="B77" s="3"/>
      <c r="C77" s="3" t="s">
        <v>393</v>
      </c>
      <c r="D77" s="3" t="s">
        <v>281</v>
      </c>
      <c r="E77" s="3" t="s">
        <v>11</v>
      </c>
      <c r="F77" s="3" t="s">
        <v>281</v>
      </c>
      <c r="G77" s="3" t="s">
        <v>29</v>
      </c>
      <c r="H77" s="3" t="s">
        <v>20</v>
      </c>
      <c r="I77" s="9" t="s">
        <v>30</v>
      </c>
      <c r="J77" s="4"/>
      <c r="K77" s="4"/>
      <c r="L77" s="7">
        <v>1.3182859771527471</v>
      </c>
      <c r="M77" s="7">
        <v>3.9174418185925628</v>
      </c>
      <c r="N77" s="7">
        <v>5.831822130282589</v>
      </c>
      <c r="O77" s="7">
        <v>24.1086499330473</v>
      </c>
      <c r="P77" s="7">
        <v>51.472623698653301</v>
      </c>
      <c r="Q77" s="7">
        <v>89.251575025075098</v>
      </c>
      <c r="R77" s="7">
        <v>119.22716575961489</v>
      </c>
      <c r="S77" s="7">
        <v>155.67713144230027</v>
      </c>
      <c r="T77" s="7">
        <v>203.13913862334772</v>
      </c>
      <c r="U77" s="7">
        <v>256.4825521381008</v>
      </c>
      <c r="V77" s="7">
        <v>303.01585269922538</v>
      </c>
      <c r="W77" s="7">
        <v>331.76385749502816</v>
      </c>
      <c r="X77" s="7">
        <v>343.72349853804047</v>
      </c>
      <c r="Y77" s="7">
        <v>351.90250069876259</v>
      </c>
      <c r="Z77" s="7">
        <v>363.59932995264393</v>
      </c>
      <c r="AA77" s="7">
        <v>382.72095997139684</v>
      </c>
      <c r="AB77" s="7">
        <v>404.08534444616998</v>
      </c>
      <c r="AC77" s="7">
        <v>424.36972310804299</v>
      </c>
      <c r="AD77" s="7">
        <v>447.26523484611334</v>
      </c>
      <c r="AE77" s="7">
        <v>473.27207684315101</v>
      </c>
      <c r="AF77" s="7">
        <v>505.62559350815422</v>
      </c>
      <c r="AG77" s="7">
        <v>506.60657395803838</v>
      </c>
      <c r="AH77" s="7">
        <v>512.45321857480553</v>
      </c>
      <c r="AI77" s="7">
        <v>523.93263857894567</v>
      </c>
      <c r="AJ77" s="7">
        <v>542.23023929973863</v>
      </c>
      <c r="AK77" s="7">
        <v>583.78133880646601</v>
      </c>
      <c r="AL77" s="7"/>
      <c r="AM77" s="7"/>
      <c r="AN77" s="7"/>
      <c r="AO77" s="7"/>
      <c r="AP77" s="7"/>
    </row>
    <row r="78" spans="1:42" x14ac:dyDescent="0.25">
      <c r="A78" s="3" t="s">
        <v>27</v>
      </c>
      <c r="B78" s="3"/>
      <c r="C78" s="3" t="s">
        <v>394</v>
      </c>
      <c r="D78" s="3" t="s">
        <v>282</v>
      </c>
      <c r="E78" s="3" t="s">
        <v>11</v>
      </c>
      <c r="F78" s="3" t="s">
        <v>282</v>
      </c>
      <c r="G78" s="3" t="s">
        <v>29</v>
      </c>
      <c r="H78" s="3" t="s">
        <v>20</v>
      </c>
      <c r="I78" s="9" t="s">
        <v>30</v>
      </c>
      <c r="J78" s="4"/>
      <c r="K78" s="4"/>
      <c r="L78" s="7">
        <v>8291.4181197616435</v>
      </c>
      <c r="M78" s="7">
        <v>8183.8104164275292</v>
      </c>
      <c r="N78" s="7">
        <v>8062.4090616946387</v>
      </c>
      <c r="O78" s="7">
        <v>7937.7883815128889</v>
      </c>
      <c r="P78" s="7">
        <v>7807.1390970740022</v>
      </c>
      <c r="Q78" s="7">
        <v>7666.9023107092708</v>
      </c>
      <c r="R78" s="7">
        <v>7523.8551700200605</v>
      </c>
      <c r="S78" s="7">
        <v>7382.7967457044124</v>
      </c>
      <c r="T78" s="7">
        <v>7232.7158510921072</v>
      </c>
      <c r="U78" s="7">
        <v>7083.8826442547906</v>
      </c>
      <c r="V78" s="7">
        <v>6940.6498136757691</v>
      </c>
      <c r="W78" s="7">
        <v>6798.0928906405825</v>
      </c>
      <c r="X78" s="7">
        <v>6672.048380656418</v>
      </c>
      <c r="Y78" s="7">
        <v>6555.6172728368701</v>
      </c>
      <c r="Z78" s="7">
        <v>6455.5215354816164</v>
      </c>
      <c r="AA78" s="7">
        <v>6369.2526392328109</v>
      </c>
      <c r="AB78" s="7">
        <v>6275.4682154921547</v>
      </c>
      <c r="AC78" s="7">
        <v>6194.4342165145508</v>
      </c>
      <c r="AD78" s="7">
        <v>6126.8597568977812</v>
      </c>
      <c r="AE78" s="7">
        <v>6065.9819337438112</v>
      </c>
      <c r="AF78" s="7">
        <v>6013.059050932693</v>
      </c>
      <c r="AG78" s="7">
        <v>5955.5619585869536</v>
      </c>
      <c r="AH78" s="7">
        <v>5901.9659937625129</v>
      </c>
      <c r="AI78" s="7">
        <v>5857.0555233267451</v>
      </c>
      <c r="AJ78" s="7">
        <v>5817.7062555898092</v>
      </c>
      <c r="AK78" s="7">
        <v>5780.9092272788039</v>
      </c>
      <c r="AL78" s="7"/>
      <c r="AM78" s="7"/>
      <c r="AN78" s="7"/>
      <c r="AO78" s="7"/>
      <c r="AP78" s="7"/>
    </row>
    <row r="79" spans="1:42" x14ac:dyDescent="0.25">
      <c r="A79" s="3" t="s">
        <v>27</v>
      </c>
      <c r="B79" s="3"/>
      <c r="C79" s="3" t="s">
        <v>395</v>
      </c>
      <c r="D79" s="3" t="s">
        <v>285</v>
      </c>
      <c r="E79" s="3" t="s">
        <v>11</v>
      </c>
      <c r="F79" s="3" t="s">
        <v>285</v>
      </c>
      <c r="G79" s="3" t="s">
        <v>29</v>
      </c>
      <c r="H79" s="3" t="s">
        <v>20</v>
      </c>
      <c r="I79" s="9" t="s">
        <v>30</v>
      </c>
      <c r="J79" s="4"/>
      <c r="K79" s="4"/>
      <c r="L79" s="7">
        <v>-8.2172880957678496E-2</v>
      </c>
      <c r="M79" s="7">
        <v>-8.2172880957678496E-2</v>
      </c>
      <c r="N79" s="7">
        <v>-8.2172880957678496E-2</v>
      </c>
      <c r="O79" s="7">
        <v>-8.2172880957678496E-2</v>
      </c>
      <c r="P79" s="7">
        <v>-8.2172880957678496E-2</v>
      </c>
      <c r="Q79" s="7">
        <v>-8.2172880957678496E-2</v>
      </c>
      <c r="R79" s="7">
        <v>-8.2172880957678496E-2</v>
      </c>
      <c r="S79" s="7">
        <v>-8.2172880957678496E-2</v>
      </c>
      <c r="T79" s="7">
        <v>-8.2172880957678496E-2</v>
      </c>
      <c r="U79" s="7">
        <v>-8.2172880957678496E-2</v>
      </c>
      <c r="V79" s="7">
        <v>-8.2172880957678496E-2</v>
      </c>
      <c r="W79" s="7">
        <v>-8.2172880957678496E-2</v>
      </c>
      <c r="X79" s="7">
        <v>-8.2172880957678496E-2</v>
      </c>
      <c r="Y79" s="7">
        <v>-8.2172880957678496E-2</v>
      </c>
      <c r="Z79" s="7">
        <v>-8.2172880957678496E-2</v>
      </c>
      <c r="AA79" s="7">
        <v>-8.2172880957678496E-2</v>
      </c>
      <c r="AB79" s="7">
        <v>-8.2172880957678496E-2</v>
      </c>
      <c r="AC79" s="7">
        <v>-8.2172880957678496E-2</v>
      </c>
      <c r="AD79" s="7">
        <v>-8.2172880957678496E-2</v>
      </c>
      <c r="AE79" s="7">
        <v>-8.2172880957678496E-2</v>
      </c>
      <c r="AF79" s="7">
        <v>-8.2172880957678496E-2</v>
      </c>
      <c r="AG79" s="7">
        <v>-8.2172880957678496E-2</v>
      </c>
      <c r="AH79" s="7">
        <v>-8.2172880957678496E-2</v>
      </c>
      <c r="AI79" s="7">
        <v>-8.2172880957678496E-2</v>
      </c>
      <c r="AJ79" s="7">
        <v>-8.2172880957678496E-2</v>
      </c>
      <c r="AK79" s="7">
        <v>-8.2172880957678496E-2</v>
      </c>
      <c r="AL79" s="7"/>
      <c r="AM79" s="7"/>
      <c r="AN79" s="7"/>
      <c r="AO79" s="7"/>
      <c r="AP79" s="7"/>
    </row>
    <row r="80" spans="1:42" ht="14.45" customHeight="1" x14ac:dyDescent="0.25">
      <c r="A80" s="3" t="s">
        <v>27</v>
      </c>
      <c r="B80" s="3"/>
      <c r="C80" s="3" t="s">
        <v>396</v>
      </c>
      <c r="D80" s="3" t="s">
        <v>286</v>
      </c>
      <c r="E80" s="3" t="s">
        <v>11</v>
      </c>
      <c r="F80" s="3" t="s">
        <v>286</v>
      </c>
      <c r="G80" s="3" t="s">
        <v>29</v>
      </c>
      <c r="H80" s="3" t="s">
        <v>20</v>
      </c>
      <c r="I80" s="9" t="s">
        <v>30</v>
      </c>
      <c r="J80" s="4"/>
      <c r="K80" s="4"/>
      <c r="L80" s="7">
        <v>8181.495847974732</v>
      </c>
      <c r="M80" s="7">
        <v>8053.2838684120361</v>
      </c>
      <c r="N80" s="7">
        <v>7907.7482986733949</v>
      </c>
      <c r="O80" s="7">
        <v>7743.1646830159079</v>
      </c>
      <c r="P80" s="7">
        <v>7546.1720941284211</v>
      </c>
      <c r="Q80" s="7">
        <v>7346.9738826010107</v>
      </c>
      <c r="R80" s="7">
        <v>7157.3766971172126</v>
      </c>
      <c r="S80" s="7">
        <v>6973.8918728183662</v>
      </c>
      <c r="T80" s="7">
        <v>6792.59060677245</v>
      </c>
      <c r="U80" s="7">
        <v>6617.1544671147567</v>
      </c>
      <c r="V80" s="7">
        <v>6453.4019266602509</v>
      </c>
      <c r="W80" s="7">
        <v>6293.2313410515271</v>
      </c>
      <c r="X80" s="7">
        <v>6161.8116726753879</v>
      </c>
      <c r="Y80" s="7">
        <v>6041.0417510745674</v>
      </c>
      <c r="Z80" s="7">
        <v>5938.9416263374897</v>
      </c>
      <c r="AA80" s="7">
        <v>5849.3822661314462</v>
      </c>
      <c r="AB80" s="7">
        <v>5753.4115289389229</v>
      </c>
      <c r="AC80" s="7">
        <v>5671.2582441139621</v>
      </c>
      <c r="AD80" s="7">
        <v>5601.6207318610614</v>
      </c>
      <c r="AE80" s="7">
        <v>5537.9306644933176</v>
      </c>
      <c r="AF80" s="7">
        <v>5482.543326670052</v>
      </c>
      <c r="AG80" s="7">
        <v>5422.9048608239964</v>
      </c>
      <c r="AH80" s="7">
        <v>5366.7645489116712</v>
      </c>
      <c r="AI80" s="7">
        <v>5317.1525399631109</v>
      </c>
      <c r="AJ80" s="7">
        <v>5273.2342560449961</v>
      </c>
      <c r="AK80" s="7">
        <v>5232.5006313620106</v>
      </c>
      <c r="AL80" s="7"/>
      <c r="AM80" s="7"/>
      <c r="AN80" s="7"/>
      <c r="AO80" s="7"/>
      <c r="AP80" s="7"/>
    </row>
    <row r="81" spans="1:42" x14ac:dyDescent="0.25">
      <c r="A81" s="3" t="s">
        <v>27</v>
      </c>
      <c r="B81" s="3"/>
      <c r="C81" s="3" t="s">
        <v>397</v>
      </c>
      <c r="D81" s="3" t="s">
        <v>287</v>
      </c>
      <c r="E81" s="3" t="s">
        <v>11</v>
      </c>
      <c r="F81" s="3" t="s">
        <v>287</v>
      </c>
      <c r="G81" s="3" t="s">
        <v>25</v>
      </c>
      <c r="H81" s="3" t="s">
        <v>20</v>
      </c>
      <c r="I81" s="9" t="s">
        <v>30</v>
      </c>
      <c r="J81" s="4"/>
      <c r="K81" s="4"/>
      <c r="L81" s="7">
        <v>-12.466936386586047</v>
      </c>
      <c r="M81" s="7">
        <v>-13.838664438717407</v>
      </c>
      <c r="N81" s="7">
        <v>-15.39573597192614</v>
      </c>
      <c r="O81" s="7">
        <v>-17.156600777918641</v>
      </c>
      <c r="P81" s="7">
        <v>-19.264206176108502</v>
      </c>
      <c r="Q81" s="7">
        <v>-21.395409325911896</v>
      </c>
      <c r="R81" s="7">
        <v>-23.423891990483035</v>
      </c>
      <c r="S81" s="7">
        <v>-25.386979070875892</v>
      </c>
      <c r="T81" s="7">
        <v>-27.326704464480798</v>
      </c>
      <c r="U81" s="7">
        <v>-29.203679416017327</v>
      </c>
      <c r="V81" s="7">
        <v>-30.955652625660967</v>
      </c>
      <c r="W81" s="7">
        <v>-32.669302833349668</v>
      </c>
      <c r="X81" s="7">
        <v>-34.075349649943718</v>
      </c>
      <c r="Y81" s="7">
        <v>-35.36745581567483</v>
      </c>
      <c r="Z81" s="7">
        <v>-36.459815560104758</v>
      </c>
      <c r="AA81" s="7">
        <v>-37.418002830472055</v>
      </c>
      <c r="AB81" s="7">
        <v>-38.444784827284884</v>
      </c>
      <c r="AC81" s="7">
        <v>-39.323735185539263</v>
      </c>
      <c r="AD81" s="7">
        <v>-40.068780456377119</v>
      </c>
      <c r="AE81" s="7">
        <v>-40.75019456719933</v>
      </c>
      <c r="AF81" s="7">
        <v>-41.342778546357827</v>
      </c>
      <c r="AG81" s="7">
        <v>-41.980844949092898</v>
      </c>
      <c r="AH81" s="7">
        <v>-42.581484928041846</v>
      </c>
      <c r="AI81" s="7">
        <v>-43.112279200382474</v>
      </c>
      <c r="AJ81" s="7">
        <v>-43.582156837849951</v>
      </c>
      <c r="AK81" s="7">
        <v>-44.017962102172525</v>
      </c>
      <c r="AL81" s="7"/>
      <c r="AM81" s="7"/>
      <c r="AN81" s="7"/>
      <c r="AO81" s="7"/>
      <c r="AP81" s="7"/>
    </row>
    <row r="82" spans="1:42" x14ac:dyDescent="0.25">
      <c r="A82" s="3" t="s">
        <v>27</v>
      </c>
      <c r="B82" s="3"/>
      <c r="C82" s="3" t="s">
        <v>398</v>
      </c>
      <c r="D82" s="3" t="s">
        <v>399</v>
      </c>
      <c r="E82" s="3" t="s">
        <v>49</v>
      </c>
      <c r="F82" s="3" t="s">
        <v>297</v>
      </c>
      <c r="G82" s="3" t="s">
        <v>29</v>
      </c>
      <c r="H82" s="3" t="s">
        <v>20</v>
      </c>
      <c r="I82" s="9" t="s">
        <v>51</v>
      </c>
      <c r="J82" s="4"/>
      <c r="K82" s="4"/>
      <c r="L82" s="7">
        <v>2150.2859502912415</v>
      </c>
      <c r="M82" s="7">
        <v>2111.4174963484616</v>
      </c>
      <c r="N82" s="7">
        <v>2070.2322894979193</v>
      </c>
      <c r="O82" s="7">
        <v>2033.5533313438375</v>
      </c>
      <c r="P82" s="7">
        <v>1983.0900877410625</v>
      </c>
      <c r="Q82" s="7">
        <v>1917.9096000318182</v>
      </c>
      <c r="R82" s="7">
        <v>1841.1910067868398</v>
      </c>
      <c r="S82" s="7">
        <v>1768.4695099767314</v>
      </c>
      <c r="T82" s="7">
        <v>1691.2071816353687</v>
      </c>
      <c r="U82" s="7">
        <v>1611.5494820640643</v>
      </c>
      <c r="V82" s="7">
        <v>1529.1959928872832</v>
      </c>
      <c r="W82" s="7">
        <v>1453.3805277248061</v>
      </c>
      <c r="X82" s="7">
        <v>1386.9904083813306</v>
      </c>
      <c r="Y82" s="7">
        <v>1327.7913440268892</v>
      </c>
      <c r="Z82" s="7">
        <v>1277.3568758170309</v>
      </c>
      <c r="AA82" s="7">
        <v>1233.3625541694503</v>
      </c>
      <c r="AB82" s="7">
        <v>1195.8528413442723</v>
      </c>
      <c r="AC82" s="7">
        <v>1164.1594928040397</v>
      </c>
      <c r="AD82" s="7">
        <v>1137.4376384178438</v>
      </c>
      <c r="AE82" s="7">
        <v>1114.7122012853883</v>
      </c>
      <c r="AF82" s="7">
        <v>1095.0592628591642</v>
      </c>
      <c r="AG82" s="7">
        <v>1078.8646675827267</v>
      </c>
      <c r="AH82" s="7">
        <v>1064.7366734589605</v>
      </c>
      <c r="AI82" s="7">
        <v>1052.578298147537</v>
      </c>
      <c r="AJ82" s="7">
        <v>1041.7977619513786</v>
      </c>
      <c r="AK82" s="7">
        <v>1032.9234084412121</v>
      </c>
      <c r="AL82" s="7"/>
      <c r="AM82" s="7"/>
      <c r="AN82" s="7"/>
      <c r="AO82" s="7"/>
      <c r="AP82" s="7"/>
    </row>
    <row r="83" spans="1:42" ht="14.45" customHeight="1" x14ac:dyDescent="0.25">
      <c r="A83" s="3" t="s">
        <v>27</v>
      </c>
      <c r="B83" s="3"/>
      <c r="C83" s="3" t="e">
        <v>#N/A</v>
      </c>
      <c r="D83" s="3" t="e">
        <v>#N/A</v>
      </c>
      <c r="E83" s="3" t="s">
        <v>11</v>
      </c>
      <c r="F83" s="3" t="s">
        <v>302</v>
      </c>
      <c r="G83" s="3" t="s">
        <v>29</v>
      </c>
      <c r="H83" s="3" t="s">
        <v>20</v>
      </c>
      <c r="I83" s="9" t="s">
        <v>30</v>
      </c>
      <c r="J83" s="4"/>
      <c r="K83" s="4"/>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row>
    <row r="84" spans="1:42" ht="15" customHeight="1" x14ac:dyDescent="0.25">
      <c r="A84" s="3" t="s">
        <v>31</v>
      </c>
      <c r="B84" s="3"/>
      <c r="C84" s="3" t="s">
        <v>400</v>
      </c>
      <c r="D84" s="3" t="s">
        <v>32</v>
      </c>
      <c r="E84" s="3" t="s">
        <v>11</v>
      </c>
      <c r="F84" s="3" t="s">
        <v>32</v>
      </c>
      <c r="G84" s="3" t="s">
        <v>33</v>
      </c>
      <c r="H84" s="3" t="s">
        <v>20</v>
      </c>
      <c r="I84" s="9" t="s">
        <v>11</v>
      </c>
      <c r="J84" s="4"/>
      <c r="K84" s="4" t="s">
        <v>34</v>
      </c>
      <c r="L84" s="7">
        <v>0.22750000000000001</v>
      </c>
      <c r="M84" s="7">
        <v>0.38900000000000001</v>
      </c>
      <c r="N84" s="7">
        <v>2.16675</v>
      </c>
      <c r="O84" s="7">
        <v>3.9444999999999997</v>
      </c>
      <c r="P84" s="7">
        <v>5.7222499999999998</v>
      </c>
      <c r="Q84" s="7">
        <v>7.5</v>
      </c>
      <c r="R84" s="7">
        <v>9</v>
      </c>
      <c r="S84" s="7">
        <v>10.5</v>
      </c>
      <c r="T84" s="7">
        <v>12</v>
      </c>
      <c r="U84" s="7">
        <v>13.5</v>
      </c>
      <c r="V84" s="7">
        <v>15</v>
      </c>
      <c r="W84" s="7">
        <v>16</v>
      </c>
      <c r="X84" s="7">
        <v>17</v>
      </c>
      <c r="Y84" s="7">
        <v>18</v>
      </c>
      <c r="Z84" s="7">
        <v>19</v>
      </c>
      <c r="AA84" s="7">
        <v>20</v>
      </c>
      <c r="AB84" s="7">
        <v>21</v>
      </c>
      <c r="AC84" s="7">
        <v>22</v>
      </c>
      <c r="AD84" s="7">
        <v>23</v>
      </c>
      <c r="AE84" s="7">
        <v>24</v>
      </c>
      <c r="AF84" s="7">
        <v>25</v>
      </c>
      <c r="AG84" s="7">
        <v>26</v>
      </c>
      <c r="AH84" s="7">
        <v>27</v>
      </c>
      <c r="AI84" s="7">
        <v>28</v>
      </c>
      <c r="AJ84" s="7">
        <v>29</v>
      </c>
      <c r="AK84" s="7">
        <v>30</v>
      </c>
      <c r="AL84" s="7"/>
      <c r="AM84" s="7"/>
      <c r="AN84" s="7"/>
      <c r="AO84" s="7"/>
      <c r="AP84" s="7"/>
    </row>
    <row r="85" spans="1:42" ht="14.45" customHeight="1" x14ac:dyDescent="0.25">
      <c r="A85" s="3" t="s">
        <v>31</v>
      </c>
      <c r="B85" s="3"/>
      <c r="C85" s="3" t="s">
        <v>401</v>
      </c>
      <c r="D85" s="3" t="s">
        <v>82</v>
      </c>
      <c r="E85" s="3" t="s">
        <v>11</v>
      </c>
      <c r="F85" s="3" t="s">
        <v>82</v>
      </c>
      <c r="G85" s="3" t="s">
        <v>29</v>
      </c>
      <c r="H85" s="3" t="s">
        <v>20</v>
      </c>
      <c r="I85" s="9" t="s">
        <v>30</v>
      </c>
      <c r="J85" s="4"/>
      <c r="K85" s="4" t="s">
        <v>83</v>
      </c>
      <c r="L85" s="7">
        <f t="shared" ref="L85:AK85" si="2">L86*3.6</f>
        <v>6.3582859771527467</v>
      </c>
      <c r="M85" s="7">
        <f t="shared" si="2"/>
        <v>9.5774418185925629</v>
      </c>
      <c r="N85" s="7">
        <f t="shared" si="2"/>
        <v>13.909114578191707</v>
      </c>
      <c r="O85" s="7">
        <f t="shared" si="2"/>
        <v>32.75828997170666</v>
      </c>
      <c r="P85" s="7">
        <f t="shared" si="2"/>
        <v>64.422171143242181</v>
      </c>
      <c r="Q85" s="7">
        <f t="shared" si="2"/>
        <v>101.9126538374346</v>
      </c>
      <c r="R85" s="7">
        <f t="shared" si="2"/>
        <v>133.02946094040939</v>
      </c>
      <c r="S85" s="7">
        <f t="shared" si="2"/>
        <v>170.6937940244236</v>
      </c>
      <c r="T85" s="7">
        <f t="shared" si="2"/>
        <v>219.07455620768445</v>
      </c>
      <c r="U85" s="7">
        <f t="shared" si="2"/>
        <v>270.67642984639241</v>
      </c>
      <c r="V85" s="7">
        <f t="shared" si="2"/>
        <v>310.50678485241588</v>
      </c>
      <c r="W85" s="7">
        <f t="shared" si="2"/>
        <v>339.28276551439916</v>
      </c>
      <c r="X85" s="7">
        <f t="shared" si="2"/>
        <v>350.84866530697826</v>
      </c>
      <c r="Y85" s="7">
        <f t="shared" si="2"/>
        <v>356.11866899302214</v>
      </c>
      <c r="Z85" s="7">
        <f t="shared" si="2"/>
        <v>361.90685302776501</v>
      </c>
      <c r="AA85" s="7">
        <f t="shared" si="2"/>
        <v>367.97440692928853</v>
      </c>
      <c r="AB85" s="7">
        <f t="shared" si="2"/>
        <v>388.63355927882651</v>
      </c>
      <c r="AC85" s="7">
        <f t="shared" si="2"/>
        <v>408.37380200202131</v>
      </c>
      <c r="AD85" s="7">
        <f t="shared" si="2"/>
        <v>428.70822823185767</v>
      </c>
      <c r="AE85" s="7">
        <f t="shared" si="2"/>
        <v>448.14308397671687</v>
      </c>
      <c r="AF85" s="7">
        <f t="shared" si="2"/>
        <v>466.80126098236866</v>
      </c>
      <c r="AG85" s="7">
        <f t="shared" si="2"/>
        <v>467.14609304148615</v>
      </c>
      <c r="AH85" s="7">
        <f t="shared" si="2"/>
        <v>466.49699206280798</v>
      </c>
      <c r="AI85" s="7">
        <f t="shared" si="2"/>
        <v>465.4157430978222</v>
      </c>
      <c r="AJ85" s="7">
        <f t="shared" si="2"/>
        <v>463.02176055989901</v>
      </c>
      <c r="AK85" s="7">
        <f t="shared" si="2"/>
        <v>461.55584590692547</v>
      </c>
      <c r="AL85" s="7"/>
      <c r="AM85" s="7"/>
      <c r="AN85" s="7"/>
      <c r="AO85" s="7"/>
      <c r="AP85" s="7"/>
    </row>
    <row r="86" spans="1:42" x14ac:dyDescent="0.25">
      <c r="A86" s="3" t="s">
        <v>31</v>
      </c>
      <c r="B86" s="3"/>
      <c r="C86" s="3" t="s">
        <v>401</v>
      </c>
      <c r="D86" s="3" t="s">
        <v>82</v>
      </c>
      <c r="E86" s="3" t="s">
        <v>11</v>
      </c>
      <c r="F86" s="3" t="s">
        <v>82</v>
      </c>
      <c r="G86" s="3" t="s">
        <v>38</v>
      </c>
      <c r="H86" s="3" t="s">
        <v>20</v>
      </c>
      <c r="I86" s="9" t="s">
        <v>30</v>
      </c>
      <c r="J86" s="4"/>
      <c r="K86" s="4" t="s">
        <v>83</v>
      </c>
      <c r="L86" s="7">
        <v>1.7661905492090963</v>
      </c>
      <c r="M86" s="7">
        <v>2.6604005051646009</v>
      </c>
      <c r="N86" s="7">
        <v>3.8636429383865853</v>
      </c>
      <c r="O86" s="7">
        <v>9.0995249921407382</v>
      </c>
      <c r="P86" s="7">
        <v>17.895047539789495</v>
      </c>
      <c r="Q86" s="7">
        <v>28.309070510398499</v>
      </c>
      <c r="R86" s="7">
        <v>36.952628039002605</v>
      </c>
      <c r="S86" s="7">
        <v>47.414942784562108</v>
      </c>
      <c r="T86" s="7">
        <v>60.85404339102346</v>
      </c>
      <c r="U86" s="7">
        <v>75.187897179553445</v>
      </c>
      <c r="V86" s="7">
        <v>86.251884681226628</v>
      </c>
      <c r="W86" s="7">
        <v>94.24521264288866</v>
      </c>
      <c r="X86" s="7">
        <v>97.457962585271744</v>
      </c>
      <c r="Y86" s="7">
        <v>98.921852498061696</v>
      </c>
      <c r="Z86" s="7">
        <v>100.52968139660139</v>
      </c>
      <c r="AA86" s="7">
        <v>102.21511303591348</v>
      </c>
      <c r="AB86" s="7">
        <v>107.9537664663407</v>
      </c>
      <c r="AC86" s="7">
        <v>113.4371672227837</v>
      </c>
      <c r="AD86" s="7">
        <v>119.0856189532938</v>
      </c>
      <c r="AE86" s="7">
        <v>124.48418999353245</v>
      </c>
      <c r="AF86" s="7">
        <v>129.66701693954684</v>
      </c>
      <c r="AG86" s="7">
        <v>129.76280362263503</v>
      </c>
      <c r="AH86" s="7">
        <v>129.58249779522444</v>
      </c>
      <c r="AI86" s="7">
        <v>129.28215086050616</v>
      </c>
      <c r="AJ86" s="7">
        <v>128.61715571108306</v>
      </c>
      <c r="AK86" s="7">
        <v>128.20995719636818</v>
      </c>
      <c r="AL86" s="7"/>
      <c r="AM86" s="7"/>
      <c r="AN86" s="7"/>
      <c r="AO86" s="7"/>
      <c r="AP86" s="7"/>
    </row>
    <row r="87" spans="1:42" x14ac:dyDescent="0.25">
      <c r="A87" s="3" t="s">
        <v>31</v>
      </c>
      <c r="B87" s="3"/>
      <c r="C87" s="3" t="s">
        <v>402</v>
      </c>
      <c r="D87" s="3" t="s">
        <v>106</v>
      </c>
      <c r="E87" s="3" t="s">
        <v>11</v>
      </c>
      <c r="F87" s="3" t="s">
        <v>106</v>
      </c>
      <c r="G87" s="3" t="s">
        <v>29</v>
      </c>
      <c r="H87" s="3" t="s">
        <v>20</v>
      </c>
      <c r="I87" s="9" t="s">
        <v>30</v>
      </c>
      <c r="J87" s="4"/>
      <c r="K87" s="4" t="s">
        <v>83</v>
      </c>
      <c r="L87" s="7">
        <f t="shared" ref="L87:AK87" si="3">L88*3.6</f>
        <v>2.2932000000000001</v>
      </c>
      <c r="M87" s="7">
        <f t="shared" si="3"/>
        <v>1.9103665674397137</v>
      </c>
      <c r="N87" s="7">
        <f t="shared" si="3"/>
        <v>13.909114578191707</v>
      </c>
      <c r="O87" s="7">
        <f t="shared" si="3"/>
        <v>32.580459226532874</v>
      </c>
      <c r="P87" s="7">
        <f t="shared" si="3"/>
        <v>50.402425740740746</v>
      </c>
      <c r="Q87" s="7">
        <f t="shared" si="3"/>
        <v>66.636111111111106</v>
      </c>
      <c r="R87" s="7">
        <f t="shared" si="3"/>
        <v>82.991111111111096</v>
      </c>
      <c r="S87" s="7">
        <f t="shared" si="3"/>
        <v>99.616111111111096</v>
      </c>
      <c r="T87" s="7">
        <f t="shared" si="3"/>
        <v>116.51111111111108</v>
      </c>
      <c r="U87" s="7">
        <f t="shared" si="3"/>
        <v>133.67611111111108</v>
      </c>
      <c r="V87" s="7">
        <f t="shared" si="3"/>
        <v>150</v>
      </c>
      <c r="W87" s="7">
        <f t="shared" si="3"/>
        <v>160.79999999999998</v>
      </c>
      <c r="X87" s="7">
        <f t="shared" si="3"/>
        <v>171.6</v>
      </c>
      <c r="Y87" s="7">
        <f t="shared" si="3"/>
        <v>182.40000000000003</v>
      </c>
      <c r="Z87" s="7">
        <f t="shared" si="3"/>
        <v>193.2</v>
      </c>
      <c r="AA87" s="7">
        <f t="shared" si="3"/>
        <v>204.00000000000003</v>
      </c>
      <c r="AB87" s="7">
        <f t="shared" si="3"/>
        <v>214.79999999999998</v>
      </c>
      <c r="AC87" s="7">
        <f t="shared" si="3"/>
        <v>225.6</v>
      </c>
      <c r="AD87" s="7">
        <f t="shared" si="3"/>
        <v>236.40000000000003</v>
      </c>
      <c r="AE87" s="7">
        <f t="shared" si="3"/>
        <v>247.20000000000002</v>
      </c>
      <c r="AF87" s="7">
        <f t="shared" si="3"/>
        <v>258</v>
      </c>
      <c r="AG87" s="7">
        <f t="shared" si="3"/>
        <v>268.8</v>
      </c>
      <c r="AH87" s="7">
        <f t="shared" si="3"/>
        <v>279.60000000000002</v>
      </c>
      <c r="AI87" s="7">
        <f t="shared" si="3"/>
        <v>290.40000000000003</v>
      </c>
      <c r="AJ87" s="7">
        <f t="shared" si="3"/>
        <v>301.20000000000005</v>
      </c>
      <c r="AK87" s="7">
        <f t="shared" si="3"/>
        <v>312</v>
      </c>
      <c r="AL87" s="7"/>
      <c r="AM87" s="7"/>
      <c r="AN87" s="7"/>
      <c r="AO87" s="7"/>
      <c r="AP87" s="7"/>
    </row>
    <row r="88" spans="1:42" ht="15.6" customHeight="1" x14ac:dyDescent="0.25">
      <c r="A88" s="3" t="s">
        <v>31</v>
      </c>
      <c r="B88" s="3"/>
      <c r="C88" s="3" t="s">
        <v>402</v>
      </c>
      <c r="D88" s="3" t="s">
        <v>106</v>
      </c>
      <c r="E88" s="3" t="s">
        <v>11</v>
      </c>
      <c r="F88" s="3" t="s">
        <v>106</v>
      </c>
      <c r="G88" s="3" t="s">
        <v>38</v>
      </c>
      <c r="H88" s="3" t="s">
        <v>20</v>
      </c>
      <c r="I88" s="9" t="s">
        <v>30</v>
      </c>
      <c r="J88" s="4"/>
      <c r="K88" s="4" t="s">
        <v>83</v>
      </c>
      <c r="L88" s="7">
        <v>0.63700000000000001</v>
      </c>
      <c r="M88" s="7">
        <v>0.5306573798443649</v>
      </c>
      <c r="N88" s="7">
        <v>3.8636429383865853</v>
      </c>
      <c r="O88" s="7">
        <v>9.0501275629257982</v>
      </c>
      <c r="P88" s="7">
        <v>14.000673816872428</v>
      </c>
      <c r="Q88" s="7">
        <v>18.510030864197528</v>
      </c>
      <c r="R88" s="7">
        <v>23.053086419753082</v>
      </c>
      <c r="S88" s="7">
        <v>27.671141975308636</v>
      </c>
      <c r="T88" s="7">
        <v>32.364197530864189</v>
      </c>
      <c r="U88" s="7">
        <v>37.132253086419745</v>
      </c>
      <c r="V88" s="7">
        <v>41.666666666666664</v>
      </c>
      <c r="W88" s="7">
        <v>44.666666666666664</v>
      </c>
      <c r="X88" s="7">
        <v>47.666666666666664</v>
      </c>
      <c r="Y88" s="7">
        <v>50.666666666666671</v>
      </c>
      <c r="Z88" s="7">
        <v>53.666666666666664</v>
      </c>
      <c r="AA88" s="7">
        <v>56.666666666666671</v>
      </c>
      <c r="AB88" s="7">
        <v>59.666666666666664</v>
      </c>
      <c r="AC88" s="7">
        <v>62.666666666666664</v>
      </c>
      <c r="AD88" s="7">
        <v>65.666666666666671</v>
      </c>
      <c r="AE88" s="7">
        <v>68.666666666666671</v>
      </c>
      <c r="AF88" s="7">
        <v>71.666666666666671</v>
      </c>
      <c r="AG88" s="7">
        <v>74.666666666666671</v>
      </c>
      <c r="AH88" s="7">
        <v>77.666666666666671</v>
      </c>
      <c r="AI88" s="7">
        <v>80.666666666666671</v>
      </c>
      <c r="AJ88" s="7">
        <v>83.666666666666671</v>
      </c>
      <c r="AK88" s="7">
        <v>86.666666666666671</v>
      </c>
      <c r="AL88" s="7"/>
      <c r="AM88" s="7"/>
      <c r="AN88" s="7"/>
      <c r="AO88" s="7"/>
      <c r="AP88" s="7"/>
    </row>
    <row r="89" spans="1:42" ht="14.45" customHeight="1" x14ac:dyDescent="0.25">
      <c r="A89" s="3" t="s">
        <v>31</v>
      </c>
      <c r="B89" s="3"/>
      <c r="C89" s="3" t="s">
        <v>403</v>
      </c>
      <c r="D89" s="3" t="s">
        <v>137</v>
      </c>
      <c r="E89" s="3" t="s">
        <v>11</v>
      </c>
      <c r="F89" s="3" t="s">
        <v>137</v>
      </c>
      <c r="G89" s="3" t="s">
        <v>29</v>
      </c>
      <c r="H89" s="3" t="s">
        <v>20</v>
      </c>
      <c r="I89" s="9" t="s">
        <v>30</v>
      </c>
      <c r="J89" s="4"/>
      <c r="K89" s="4" t="s">
        <v>83</v>
      </c>
      <c r="L89" s="7">
        <f t="shared" ref="L89:AK89" si="4">L85-L87</f>
        <v>4.0650859771527461</v>
      </c>
      <c r="M89" s="7">
        <f t="shared" si="4"/>
        <v>7.6670752511528493</v>
      </c>
      <c r="N89" s="7">
        <f t="shared" si="4"/>
        <v>0</v>
      </c>
      <c r="O89" s="7">
        <f t="shared" si="4"/>
        <v>0.17783074517378594</v>
      </c>
      <c r="P89" s="7">
        <f t="shared" si="4"/>
        <v>14.019745402501435</v>
      </c>
      <c r="Q89" s="7">
        <f t="shared" si="4"/>
        <v>35.276542726323498</v>
      </c>
      <c r="R89" s="7">
        <f t="shared" si="4"/>
        <v>50.038349829298298</v>
      </c>
      <c r="S89" s="7">
        <f t="shared" si="4"/>
        <v>71.077682913312501</v>
      </c>
      <c r="T89" s="7">
        <f t="shared" si="4"/>
        <v>102.56344509657337</v>
      </c>
      <c r="U89" s="7">
        <f t="shared" si="4"/>
        <v>137.00031873528133</v>
      </c>
      <c r="V89" s="7">
        <f t="shared" si="4"/>
        <v>160.50678485241588</v>
      </c>
      <c r="W89" s="7">
        <f t="shared" si="4"/>
        <v>178.48276551439918</v>
      </c>
      <c r="X89" s="7">
        <f t="shared" si="4"/>
        <v>179.24866530697827</v>
      </c>
      <c r="Y89" s="7">
        <f t="shared" si="4"/>
        <v>173.71866899302211</v>
      </c>
      <c r="Z89" s="7">
        <f t="shared" si="4"/>
        <v>168.70685302776502</v>
      </c>
      <c r="AA89" s="7">
        <f t="shared" si="4"/>
        <v>163.97440692928851</v>
      </c>
      <c r="AB89" s="7">
        <f t="shared" si="4"/>
        <v>173.83355927882653</v>
      </c>
      <c r="AC89" s="7">
        <f t="shared" si="4"/>
        <v>182.77380200202131</v>
      </c>
      <c r="AD89" s="7">
        <f t="shared" si="4"/>
        <v>192.30822823185764</v>
      </c>
      <c r="AE89" s="7">
        <f t="shared" si="4"/>
        <v>200.94308397671685</v>
      </c>
      <c r="AF89" s="7">
        <f t="shared" si="4"/>
        <v>208.80126098236866</v>
      </c>
      <c r="AG89" s="7">
        <f t="shared" si="4"/>
        <v>198.34609304148614</v>
      </c>
      <c r="AH89" s="7">
        <f t="shared" si="4"/>
        <v>186.89699206280795</v>
      </c>
      <c r="AI89" s="7">
        <f t="shared" si="4"/>
        <v>175.01574309782217</v>
      </c>
      <c r="AJ89" s="7">
        <f t="shared" si="4"/>
        <v>161.82176055989896</v>
      </c>
      <c r="AK89" s="7">
        <f t="shared" si="4"/>
        <v>149.55584590692547</v>
      </c>
      <c r="AL89" s="7"/>
      <c r="AM89" s="7"/>
      <c r="AN89" s="7"/>
      <c r="AO89" s="7"/>
      <c r="AP89" s="7"/>
    </row>
    <row r="90" spans="1:42" ht="15.6" customHeight="1" x14ac:dyDescent="0.25">
      <c r="A90" s="3" t="s">
        <v>31</v>
      </c>
      <c r="B90" s="3"/>
      <c r="C90" s="3" t="s">
        <v>403</v>
      </c>
      <c r="D90" s="3" t="s">
        <v>137</v>
      </c>
      <c r="E90" s="3" t="s">
        <v>11</v>
      </c>
      <c r="F90" s="3" t="s">
        <v>137</v>
      </c>
      <c r="G90" s="3" t="s">
        <v>38</v>
      </c>
      <c r="H90" s="3" t="s">
        <v>20</v>
      </c>
      <c r="I90" s="9" t="s">
        <v>30</v>
      </c>
      <c r="J90" s="4"/>
      <c r="K90" s="4" t="s">
        <v>83</v>
      </c>
      <c r="L90" s="7">
        <f t="shared" ref="L90:AK90" si="5">L86-L88</f>
        <v>1.1291905492090963</v>
      </c>
      <c r="M90" s="7">
        <f t="shared" si="5"/>
        <v>2.1297431253202359</v>
      </c>
      <c r="N90" s="7">
        <f t="shared" si="5"/>
        <v>0</v>
      </c>
      <c r="O90" s="7">
        <f t="shared" si="5"/>
        <v>4.9397429214939947E-2</v>
      </c>
      <c r="P90" s="7">
        <f t="shared" si="5"/>
        <v>3.8943737229170665</v>
      </c>
      <c r="Q90" s="7">
        <f t="shared" si="5"/>
        <v>9.7990396462009706</v>
      </c>
      <c r="R90" s="7">
        <f t="shared" si="5"/>
        <v>13.899541619249522</v>
      </c>
      <c r="S90" s="7">
        <f t="shared" si="5"/>
        <v>19.743800809253472</v>
      </c>
      <c r="T90" s="7">
        <f t="shared" si="5"/>
        <v>28.489845860159271</v>
      </c>
      <c r="U90" s="7">
        <f t="shared" si="5"/>
        <v>38.055644093133701</v>
      </c>
      <c r="V90" s="7">
        <f t="shared" si="5"/>
        <v>44.585218014559963</v>
      </c>
      <c r="W90" s="7">
        <f t="shared" si="5"/>
        <v>49.578545976221996</v>
      </c>
      <c r="X90" s="7">
        <f t="shared" si="5"/>
        <v>49.79129591860508</v>
      </c>
      <c r="Y90" s="7">
        <f t="shared" si="5"/>
        <v>48.255185831395025</v>
      </c>
      <c r="Z90" s="7">
        <f t="shared" si="5"/>
        <v>46.863014729934726</v>
      </c>
      <c r="AA90" s="7">
        <f t="shared" si="5"/>
        <v>45.548446369246804</v>
      </c>
      <c r="AB90" s="7">
        <f t="shared" si="5"/>
        <v>48.287099799674031</v>
      </c>
      <c r="AC90" s="7">
        <f t="shared" si="5"/>
        <v>50.770500556117035</v>
      </c>
      <c r="AD90" s="7">
        <f t="shared" si="5"/>
        <v>53.418952286627132</v>
      </c>
      <c r="AE90" s="7">
        <f t="shared" si="5"/>
        <v>55.817523326865782</v>
      </c>
      <c r="AF90" s="7">
        <f t="shared" si="5"/>
        <v>58.000350272880169</v>
      </c>
      <c r="AG90" s="7">
        <f t="shared" si="5"/>
        <v>55.096136955968362</v>
      </c>
      <c r="AH90" s="7">
        <f t="shared" si="5"/>
        <v>51.91583112855777</v>
      </c>
      <c r="AI90" s="7">
        <f t="shared" si="5"/>
        <v>48.615484193839492</v>
      </c>
      <c r="AJ90" s="7">
        <f t="shared" si="5"/>
        <v>44.950489044416386</v>
      </c>
      <c r="AK90" s="7">
        <f t="shared" si="5"/>
        <v>41.543290529701508</v>
      </c>
      <c r="AL90" s="7"/>
      <c r="AM90" s="7"/>
      <c r="AN90" s="7"/>
      <c r="AO90" s="7"/>
      <c r="AP90" s="7"/>
    </row>
    <row r="91" spans="1:42" ht="15.6" customHeight="1" x14ac:dyDescent="0.25">
      <c r="A91" s="3" t="s">
        <v>31</v>
      </c>
      <c r="B91" s="3"/>
      <c r="C91" s="3" t="s">
        <v>404</v>
      </c>
      <c r="D91" s="3" t="s">
        <v>157</v>
      </c>
      <c r="E91" s="3" t="s">
        <v>11</v>
      </c>
      <c r="F91" s="3" t="s">
        <v>157</v>
      </c>
      <c r="G91" s="3" t="s">
        <v>29</v>
      </c>
      <c r="H91" s="3" t="s">
        <v>20</v>
      </c>
      <c r="I91" s="9" t="s">
        <v>30</v>
      </c>
      <c r="J91" s="4"/>
      <c r="K91" s="4"/>
      <c r="L91" s="7">
        <f t="shared" ref="L91:AK91" si="6">L92*3.6</f>
        <v>3.2760000000000002</v>
      </c>
      <c r="M91" s="7">
        <f t="shared" si="6"/>
        <v>2.7290950963424483</v>
      </c>
      <c r="N91" s="7">
        <f t="shared" si="6"/>
        <v>19.713705701374078</v>
      </c>
      <c r="O91" s="7">
        <f t="shared" si="6"/>
        <v>45.771571986543755</v>
      </c>
      <c r="P91" s="7">
        <f t="shared" si="6"/>
        <v>70.192933333333343</v>
      </c>
      <c r="Q91" s="7">
        <f t="shared" si="6"/>
        <v>92.000000000000014</v>
      </c>
      <c r="R91" s="7">
        <f t="shared" si="6"/>
        <v>113.60000000000001</v>
      </c>
      <c r="S91" s="7">
        <f t="shared" si="6"/>
        <v>135.20000000000002</v>
      </c>
      <c r="T91" s="7">
        <f t="shared" si="6"/>
        <v>156.80000000000001</v>
      </c>
      <c r="U91" s="7">
        <f t="shared" si="6"/>
        <v>178.4</v>
      </c>
      <c r="V91" s="7">
        <f t="shared" si="6"/>
        <v>199.99999999999997</v>
      </c>
      <c r="W91" s="7">
        <f t="shared" si="6"/>
        <v>214.39999999999998</v>
      </c>
      <c r="X91" s="7">
        <f t="shared" si="6"/>
        <v>228.79999999999998</v>
      </c>
      <c r="Y91" s="7">
        <f t="shared" si="6"/>
        <v>243.20000000000002</v>
      </c>
      <c r="Z91" s="7">
        <f t="shared" si="6"/>
        <v>257.60000000000002</v>
      </c>
      <c r="AA91" s="7">
        <f t="shared" si="6"/>
        <v>272</v>
      </c>
      <c r="AB91" s="7">
        <f t="shared" si="6"/>
        <v>286.40000000000003</v>
      </c>
      <c r="AC91" s="7">
        <f t="shared" si="6"/>
        <v>300.8</v>
      </c>
      <c r="AD91" s="7">
        <f t="shared" si="6"/>
        <v>315.2</v>
      </c>
      <c r="AE91" s="7">
        <f t="shared" si="6"/>
        <v>329.6</v>
      </c>
      <c r="AF91" s="7">
        <f t="shared" si="6"/>
        <v>344</v>
      </c>
      <c r="AG91" s="7">
        <f t="shared" si="6"/>
        <v>358.40000000000003</v>
      </c>
      <c r="AH91" s="7">
        <f t="shared" si="6"/>
        <v>372.8</v>
      </c>
      <c r="AI91" s="7">
        <f t="shared" si="6"/>
        <v>387.2</v>
      </c>
      <c r="AJ91" s="7">
        <f t="shared" si="6"/>
        <v>401.6</v>
      </c>
      <c r="AK91" s="7">
        <f t="shared" si="6"/>
        <v>416</v>
      </c>
      <c r="AL91" s="7"/>
      <c r="AM91" s="7"/>
      <c r="AN91" s="7"/>
      <c r="AO91" s="7"/>
      <c r="AP91" s="7"/>
    </row>
    <row r="92" spans="1:42" ht="15.6" customHeight="1" x14ac:dyDescent="0.25">
      <c r="A92" s="3" t="s">
        <v>31</v>
      </c>
      <c r="B92" s="3"/>
      <c r="C92" s="3" t="s">
        <v>404</v>
      </c>
      <c r="D92" s="3" t="s">
        <v>157</v>
      </c>
      <c r="E92" s="3" t="s">
        <v>11</v>
      </c>
      <c r="F92" s="3" t="s">
        <v>157</v>
      </c>
      <c r="G92" s="3" t="s">
        <v>38</v>
      </c>
      <c r="H92" s="3" t="s">
        <v>20</v>
      </c>
      <c r="I92" s="9" t="s">
        <v>30</v>
      </c>
      <c r="J92" s="4"/>
      <c r="K92" s="4"/>
      <c r="L92" s="7">
        <v>0.91</v>
      </c>
      <c r="M92" s="7">
        <v>0.75808197120623566</v>
      </c>
      <c r="N92" s="7">
        <v>5.4760293614927988</v>
      </c>
      <c r="O92" s="7">
        <v>12.714325551817709</v>
      </c>
      <c r="P92" s="7">
        <v>19.49803703703704</v>
      </c>
      <c r="Q92" s="7">
        <v>25.555555555555557</v>
      </c>
      <c r="R92" s="7">
        <v>31.555555555555557</v>
      </c>
      <c r="S92" s="7">
        <v>37.555555555555557</v>
      </c>
      <c r="T92" s="7">
        <v>43.555555555555557</v>
      </c>
      <c r="U92" s="7">
        <v>49.555555555555557</v>
      </c>
      <c r="V92" s="7">
        <v>55.55555555555555</v>
      </c>
      <c r="W92" s="7">
        <v>59.55555555555555</v>
      </c>
      <c r="X92" s="7">
        <v>63.55555555555555</v>
      </c>
      <c r="Y92" s="7">
        <v>67.555555555555557</v>
      </c>
      <c r="Z92" s="7">
        <v>71.555555555555557</v>
      </c>
      <c r="AA92" s="7">
        <v>75.555555555555557</v>
      </c>
      <c r="AB92" s="7">
        <v>79.555555555555557</v>
      </c>
      <c r="AC92" s="7">
        <v>83.555555555555557</v>
      </c>
      <c r="AD92" s="7">
        <v>87.555555555555557</v>
      </c>
      <c r="AE92" s="7">
        <v>91.555555555555557</v>
      </c>
      <c r="AF92" s="7">
        <v>95.555555555555557</v>
      </c>
      <c r="AG92" s="7">
        <v>99.555555555555557</v>
      </c>
      <c r="AH92" s="7">
        <v>103.55555555555556</v>
      </c>
      <c r="AI92" s="7">
        <v>107.55555555555556</v>
      </c>
      <c r="AJ92" s="7">
        <v>111.55555555555556</v>
      </c>
      <c r="AK92" s="7">
        <v>115.55555555555556</v>
      </c>
      <c r="AL92" s="7"/>
      <c r="AM92" s="7"/>
      <c r="AN92" s="7"/>
      <c r="AO92" s="7"/>
      <c r="AP92" s="7"/>
    </row>
    <row r="93" spans="1:42" ht="15.6" customHeight="1" x14ac:dyDescent="0.25">
      <c r="A93" s="3" t="s">
        <v>31</v>
      </c>
      <c r="B93" s="3"/>
      <c r="C93" s="3" t="s">
        <v>405</v>
      </c>
      <c r="D93" s="3" t="s">
        <v>174</v>
      </c>
      <c r="E93" s="3" t="s">
        <v>11</v>
      </c>
      <c r="F93" s="3" t="s">
        <v>174</v>
      </c>
      <c r="G93" s="3" t="s">
        <v>29</v>
      </c>
      <c r="H93" s="3" t="s">
        <v>20</v>
      </c>
      <c r="I93" s="9" t="s">
        <v>30</v>
      </c>
      <c r="J93" s="4"/>
      <c r="K93" s="4"/>
      <c r="L93" s="7">
        <f t="shared" ref="L93:AK93" si="7">L94*3.6</f>
        <v>0</v>
      </c>
      <c r="M93" s="7">
        <f t="shared" si="7"/>
        <v>3.73134829717312</v>
      </c>
      <c r="N93" s="7">
        <f t="shared" si="7"/>
        <v>3.9306905110101953</v>
      </c>
      <c r="O93" s="7">
        <f t="shared" si="7"/>
        <v>10.35921734312196</v>
      </c>
      <c r="P93" s="7">
        <f t="shared" si="7"/>
        <v>10.964769318252937</v>
      </c>
      <c r="Q93" s="7">
        <f t="shared" si="7"/>
        <v>19.847425341630615</v>
      </c>
      <c r="R93" s="7">
        <f t="shared" si="7"/>
        <v>19.907813278816448</v>
      </c>
      <c r="S93" s="7">
        <f t="shared" si="7"/>
        <v>19.530375642667707</v>
      </c>
      <c r="T93" s="7">
        <f t="shared" si="7"/>
        <v>23.475368410343748</v>
      </c>
      <c r="U93" s="7">
        <f t="shared" si="7"/>
        <v>29.394593622418093</v>
      </c>
      <c r="V93" s="7">
        <f t="shared" si="7"/>
        <v>43.182161154656463</v>
      </c>
      <c r="W93" s="7">
        <f t="shared" si="7"/>
        <v>43.236302007060772</v>
      </c>
      <c r="X93" s="7">
        <f t="shared" si="7"/>
        <v>43.282243619147479</v>
      </c>
      <c r="Y93" s="7">
        <f t="shared" si="7"/>
        <v>47.263882273772928</v>
      </c>
      <c r="Z93" s="7">
        <f t="shared" si="7"/>
        <v>57.160909750067219</v>
      </c>
      <c r="AA93" s="7">
        <f t="shared" si="7"/>
        <v>80.834520939175064</v>
      </c>
      <c r="AB93" s="7">
        <f t="shared" si="7"/>
        <v>80.967482783671613</v>
      </c>
      <c r="AC93" s="7">
        <f t="shared" si="7"/>
        <v>81.00692571659475</v>
      </c>
      <c r="AD93" s="7">
        <f t="shared" si="7"/>
        <v>85.03926765775104</v>
      </c>
      <c r="AE93" s="7">
        <f t="shared" si="7"/>
        <v>96.942346902946582</v>
      </c>
      <c r="AF93" s="7">
        <f t="shared" si="7"/>
        <v>122.6364158543104</v>
      </c>
      <c r="AG93" s="7">
        <f t="shared" si="7"/>
        <v>123.00403226738617</v>
      </c>
      <c r="AH93" s="7">
        <f t="shared" si="7"/>
        <v>135.00454066142245</v>
      </c>
      <c r="AI93" s="7">
        <f t="shared" si="7"/>
        <v>158.83231353702061</v>
      </c>
      <c r="AJ93" s="7">
        <f t="shared" si="7"/>
        <v>198.45210128036234</v>
      </c>
      <c r="AK93" s="7">
        <f t="shared" si="7"/>
        <v>281.45552870225612</v>
      </c>
      <c r="AL93" s="7"/>
      <c r="AM93" s="7"/>
      <c r="AN93" s="7"/>
      <c r="AO93" s="7"/>
      <c r="AP93" s="7"/>
    </row>
    <row r="94" spans="1:42" ht="15.6" customHeight="1" x14ac:dyDescent="0.25">
      <c r="A94" s="3" t="s">
        <v>31</v>
      </c>
      <c r="B94" s="3"/>
      <c r="C94" s="3" t="s">
        <v>405</v>
      </c>
      <c r="D94" s="3" t="s">
        <v>174</v>
      </c>
      <c r="E94" s="3" t="s">
        <v>11</v>
      </c>
      <c r="F94" s="3" t="s">
        <v>174</v>
      </c>
      <c r="G94" s="3" t="s">
        <v>38</v>
      </c>
      <c r="H94" s="3" t="s">
        <v>20</v>
      </c>
      <c r="I94" s="9" t="s">
        <v>30</v>
      </c>
      <c r="J94" s="4"/>
      <c r="K94" s="4"/>
      <c r="L94" s="7">
        <v>0</v>
      </c>
      <c r="M94" s="7">
        <v>1.0364856381036445</v>
      </c>
      <c r="N94" s="7">
        <v>1.0918584752806098</v>
      </c>
      <c r="O94" s="7">
        <v>2.8775603730894335</v>
      </c>
      <c r="P94" s="7">
        <v>3.0457692550702604</v>
      </c>
      <c r="Q94" s="7">
        <v>5.5131737060085042</v>
      </c>
      <c r="R94" s="7">
        <v>5.5299481330045683</v>
      </c>
      <c r="S94" s="7">
        <v>5.4251043451854741</v>
      </c>
      <c r="T94" s="7">
        <v>6.5209356695399299</v>
      </c>
      <c r="U94" s="7">
        <v>8.1651648951161366</v>
      </c>
      <c r="V94" s="7">
        <v>11.99504476518235</v>
      </c>
      <c r="W94" s="7">
        <v>12.010083890850215</v>
      </c>
      <c r="X94" s="7">
        <v>12.022845449763189</v>
      </c>
      <c r="Y94" s="7">
        <v>13.128856187159146</v>
      </c>
      <c r="Z94" s="7">
        <v>15.878030486129783</v>
      </c>
      <c r="AA94" s="7">
        <v>22.454033594215296</v>
      </c>
      <c r="AB94" s="7">
        <v>22.490967439908783</v>
      </c>
      <c r="AC94" s="7">
        <v>22.501923810165209</v>
      </c>
      <c r="AD94" s="7">
        <v>23.622018793819734</v>
      </c>
      <c r="AE94" s="7">
        <v>26.928429695262938</v>
      </c>
      <c r="AF94" s="7">
        <v>34.065671070641777</v>
      </c>
      <c r="AG94" s="7">
        <v>34.167786740940599</v>
      </c>
      <c r="AH94" s="7">
        <v>37.501261294839573</v>
      </c>
      <c r="AI94" s="7">
        <v>44.120087093616831</v>
      </c>
      <c r="AJ94" s="7">
        <v>55.125583688989536</v>
      </c>
      <c r="AK94" s="7">
        <v>78.182091306182258</v>
      </c>
      <c r="AL94" s="7"/>
      <c r="AM94" s="7"/>
      <c r="AN94" s="7"/>
      <c r="AO94" s="7"/>
      <c r="AP94" s="7"/>
    </row>
    <row r="95" spans="1:42" x14ac:dyDescent="0.25">
      <c r="A95" s="3" t="s">
        <v>31</v>
      </c>
      <c r="B95" s="3"/>
      <c r="C95" s="3" t="s">
        <v>406</v>
      </c>
      <c r="D95" s="3" t="s">
        <v>195</v>
      </c>
      <c r="E95" s="3" t="s">
        <v>11</v>
      </c>
      <c r="F95" s="3" t="s">
        <v>195</v>
      </c>
      <c r="G95" s="3" t="s">
        <v>29</v>
      </c>
      <c r="H95" s="3" t="s">
        <v>20</v>
      </c>
      <c r="I95" s="9" t="s">
        <v>30</v>
      </c>
      <c r="J95" s="4"/>
      <c r="K95" s="4"/>
      <c r="L95" s="7">
        <f t="shared" ref="L95:AK95" si="8">L96*3.6</f>
        <v>0</v>
      </c>
      <c r="M95" s="7">
        <f t="shared" si="8"/>
        <v>1.436252451828776</v>
      </c>
      <c r="N95" s="7">
        <f t="shared" si="8"/>
        <v>3.9306905110101953</v>
      </c>
      <c r="O95" s="7">
        <f t="shared" si="8"/>
        <v>5.514614006728122</v>
      </c>
      <c r="P95" s="7">
        <f t="shared" si="8"/>
        <v>6.1037333333333335</v>
      </c>
      <c r="Q95" s="7">
        <f t="shared" si="8"/>
        <v>8</v>
      </c>
      <c r="R95" s="7">
        <f t="shared" si="8"/>
        <v>8</v>
      </c>
      <c r="S95" s="7">
        <f t="shared" si="8"/>
        <v>8</v>
      </c>
      <c r="T95" s="7">
        <f t="shared" si="8"/>
        <v>8</v>
      </c>
      <c r="U95" s="7">
        <f t="shared" si="8"/>
        <v>8</v>
      </c>
      <c r="V95" s="7">
        <f t="shared" si="8"/>
        <v>8</v>
      </c>
      <c r="W95" s="7">
        <f t="shared" si="8"/>
        <v>8</v>
      </c>
      <c r="X95" s="7">
        <f t="shared" si="8"/>
        <v>8</v>
      </c>
      <c r="Y95" s="7">
        <f t="shared" si="8"/>
        <v>8</v>
      </c>
      <c r="Z95" s="7">
        <f t="shared" si="8"/>
        <v>8</v>
      </c>
      <c r="AA95" s="7">
        <f t="shared" si="8"/>
        <v>8</v>
      </c>
      <c r="AB95" s="7">
        <f t="shared" si="8"/>
        <v>8</v>
      </c>
      <c r="AC95" s="7">
        <f t="shared" si="8"/>
        <v>8</v>
      </c>
      <c r="AD95" s="7">
        <f t="shared" si="8"/>
        <v>8</v>
      </c>
      <c r="AE95" s="7">
        <f t="shared" si="8"/>
        <v>8</v>
      </c>
      <c r="AF95" s="7">
        <f t="shared" si="8"/>
        <v>8</v>
      </c>
      <c r="AG95" s="7">
        <f t="shared" si="8"/>
        <v>8</v>
      </c>
      <c r="AH95" s="7">
        <f t="shared" si="8"/>
        <v>8</v>
      </c>
      <c r="AI95" s="7">
        <f t="shared" si="8"/>
        <v>8</v>
      </c>
      <c r="AJ95" s="7">
        <f t="shared" si="8"/>
        <v>8</v>
      </c>
      <c r="AK95" s="7">
        <f t="shared" si="8"/>
        <v>8</v>
      </c>
      <c r="AL95" s="7"/>
      <c r="AM95" s="7"/>
      <c r="AN95" s="7"/>
      <c r="AO95" s="7"/>
      <c r="AP95" s="7"/>
    </row>
    <row r="96" spans="1:42" x14ac:dyDescent="0.25">
      <c r="A96" s="3" t="s">
        <v>31</v>
      </c>
      <c r="B96" s="3"/>
      <c r="C96" s="3" t="s">
        <v>406</v>
      </c>
      <c r="D96" s="3" t="s">
        <v>195</v>
      </c>
      <c r="E96" s="3" t="s">
        <v>11</v>
      </c>
      <c r="F96" s="3" t="s">
        <v>195</v>
      </c>
      <c r="G96" s="3" t="s">
        <v>38</v>
      </c>
      <c r="H96" s="3" t="s">
        <v>20</v>
      </c>
      <c r="I96" s="9" t="s">
        <v>30</v>
      </c>
      <c r="J96" s="4"/>
      <c r="K96" s="4"/>
      <c r="L96" s="7">
        <v>0</v>
      </c>
      <c r="M96" s="7">
        <v>0.39895901439688219</v>
      </c>
      <c r="N96" s="7">
        <v>1.0918584752806098</v>
      </c>
      <c r="O96" s="7">
        <v>1.5318372240911449</v>
      </c>
      <c r="P96" s="7">
        <v>1.6954814814814814</v>
      </c>
      <c r="Q96" s="7">
        <v>2.2222222222222223</v>
      </c>
      <c r="R96" s="7">
        <v>2.2222222222222223</v>
      </c>
      <c r="S96" s="7">
        <v>2.2222222222222223</v>
      </c>
      <c r="T96" s="7">
        <v>2.2222222222222223</v>
      </c>
      <c r="U96" s="7">
        <v>2.2222222222222223</v>
      </c>
      <c r="V96" s="7">
        <v>2.2222222222222223</v>
      </c>
      <c r="W96" s="7">
        <v>2.2222222222222223</v>
      </c>
      <c r="X96" s="7">
        <v>2.2222222222222223</v>
      </c>
      <c r="Y96" s="7">
        <v>2.2222222222222223</v>
      </c>
      <c r="Z96" s="7">
        <v>2.2222222222222223</v>
      </c>
      <c r="AA96" s="7">
        <v>2.2222222222222223</v>
      </c>
      <c r="AB96" s="7">
        <v>2.2222222222222223</v>
      </c>
      <c r="AC96" s="7">
        <v>2.2222222222222223</v>
      </c>
      <c r="AD96" s="7">
        <v>2.2222222222222223</v>
      </c>
      <c r="AE96" s="7">
        <v>2.2222222222222223</v>
      </c>
      <c r="AF96" s="7">
        <v>2.2222222222222223</v>
      </c>
      <c r="AG96" s="7">
        <v>2.2222222222222223</v>
      </c>
      <c r="AH96" s="7">
        <v>2.2222222222222223</v>
      </c>
      <c r="AI96" s="7">
        <v>2.2222222222222223</v>
      </c>
      <c r="AJ96" s="7">
        <v>2.2222222222222223</v>
      </c>
      <c r="AK96" s="7">
        <v>2.2222222222222223</v>
      </c>
      <c r="AL96" s="7"/>
      <c r="AM96" s="7"/>
      <c r="AN96" s="7"/>
      <c r="AO96" s="7"/>
      <c r="AP96" s="7"/>
    </row>
    <row r="97" spans="1:42" ht="15.6" customHeight="1" x14ac:dyDescent="0.25">
      <c r="A97" s="3" t="s">
        <v>31</v>
      </c>
      <c r="B97" s="3"/>
      <c r="C97" s="3" t="s">
        <v>407</v>
      </c>
      <c r="D97" s="3" t="s">
        <v>204</v>
      </c>
      <c r="E97" s="3" t="s">
        <v>11</v>
      </c>
      <c r="F97" s="3" t="s">
        <v>204</v>
      </c>
      <c r="G97" s="3" t="s">
        <v>29</v>
      </c>
      <c r="H97" s="3" t="s">
        <v>20</v>
      </c>
      <c r="I97" s="9" t="s">
        <v>30</v>
      </c>
      <c r="J97" s="4"/>
      <c r="K97" s="4"/>
      <c r="L97" s="7">
        <f t="shared" ref="L97:AK97" si="9">L98*3.6</f>
        <v>0</v>
      </c>
      <c r="M97" s="7">
        <f t="shared" si="9"/>
        <v>2.2950958453443442</v>
      </c>
      <c r="N97" s="7">
        <f t="shared" si="9"/>
        <v>0</v>
      </c>
      <c r="O97" s="7">
        <f t="shared" si="9"/>
        <v>4.8446033363938392</v>
      </c>
      <c r="P97" s="7">
        <f t="shared" si="9"/>
        <v>4.8610359849196048</v>
      </c>
      <c r="Q97" s="7">
        <f t="shared" si="9"/>
        <v>11.847425341630615</v>
      </c>
      <c r="R97" s="7">
        <f t="shared" si="9"/>
        <v>11.907813278816446</v>
      </c>
      <c r="S97" s="7">
        <f t="shared" si="9"/>
        <v>11.530375642667707</v>
      </c>
      <c r="T97" s="7">
        <f t="shared" si="9"/>
        <v>15.475368410343748</v>
      </c>
      <c r="U97" s="7">
        <f t="shared" si="9"/>
        <v>21.394593622418093</v>
      </c>
      <c r="V97" s="7">
        <f t="shared" si="9"/>
        <v>35.182161154656463</v>
      </c>
      <c r="W97" s="7">
        <f t="shared" si="9"/>
        <v>35.236302007060779</v>
      </c>
      <c r="X97" s="7">
        <f t="shared" si="9"/>
        <v>35.282243619147486</v>
      </c>
      <c r="Y97" s="7">
        <f t="shared" si="9"/>
        <v>39.263882273772921</v>
      </c>
      <c r="Z97" s="7">
        <f t="shared" si="9"/>
        <v>49.160909750067212</v>
      </c>
      <c r="AA97" s="7">
        <f t="shared" si="9"/>
        <v>72.834520939175079</v>
      </c>
      <c r="AB97" s="7">
        <f t="shared" si="9"/>
        <v>72.967482783671628</v>
      </c>
      <c r="AC97" s="7">
        <f t="shared" si="9"/>
        <v>73.006925716594765</v>
      </c>
      <c r="AD97" s="7">
        <f t="shared" si="9"/>
        <v>77.039267657751054</v>
      </c>
      <c r="AE97" s="7">
        <f t="shared" si="9"/>
        <v>88.942346902946582</v>
      </c>
      <c r="AF97" s="7">
        <f t="shared" si="9"/>
        <v>114.6364158543104</v>
      </c>
      <c r="AG97" s="7">
        <f t="shared" si="9"/>
        <v>115.00403226738617</v>
      </c>
      <c r="AH97" s="7">
        <f t="shared" si="9"/>
        <v>127.00454066142247</v>
      </c>
      <c r="AI97" s="7">
        <f t="shared" si="9"/>
        <v>150.83231353702061</v>
      </c>
      <c r="AJ97" s="7">
        <f t="shared" si="9"/>
        <v>190.45210128036234</v>
      </c>
      <c r="AK97" s="7">
        <f t="shared" si="9"/>
        <v>273.45552870225612</v>
      </c>
      <c r="AL97" s="7"/>
      <c r="AM97" s="7"/>
      <c r="AN97" s="7"/>
      <c r="AO97" s="7"/>
      <c r="AP97" s="7"/>
    </row>
    <row r="98" spans="1:42" x14ac:dyDescent="0.25">
      <c r="A98" s="3" t="s">
        <v>31</v>
      </c>
      <c r="B98" s="3"/>
      <c r="C98" s="3" t="s">
        <v>407</v>
      </c>
      <c r="D98" s="3" t="s">
        <v>204</v>
      </c>
      <c r="E98" s="3" t="s">
        <v>11</v>
      </c>
      <c r="F98" s="3" t="s">
        <v>204</v>
      </c>
      <c r="G98" s="3" t="s">
        <v>38</v>
      </c>
      <c r="H98" s="3" t="s">
        <v>20</v>
      </c>
      <c r="I98" s="9" t="s">
        <v>30</v>
      </c>
      <c r="J98" s="4"/>
      <c r="K98" s="4"/>
      <c r="L98" s="7">
        <f t="shared" ref="L98:AK98" si="10">L94-L96</f>
        <v>0</v>
      </c>
      <c r="M98" s="7">
        <f t="shared" si="10"/>
        <v>0.63752662370676227</v>
      </c>
      <c r="N98" s="7">
        <f t="shared" si="10"/>
        <v>0</v>
      </c>
      <c r="O98" s="7">
        <f t="shared" si="10"/>
        <v>1.3457231489982886</v>
      </c>
      <c r="P98" s="7">
        <f t="shared" si="10"/>
        <v>1.3502877735887791</v>
      </c>
      <c r="Q98" s="7">
        <f t="shared" si="10"/>
        <v>3.2909514837862819</v>
      </c>
      <c r="R98" s="7">
        <f t="shared" si="10"/>
        <v>3.307725910782346</v>
      </c>
      <c r="S98" s="7">
        <f t="shared" si="10"/>
        <v>3.2028821229632518</v>
      </c>
      <c r="T98" s="7">
        <f t="shared" si="10"/>
        <v>4.2987134473177075</v>
      </c>
      <c r="U98" s="7">
        <f t="shared" si="10"/>
        <v>5.9429426728939143</v>
      </c>
      <c r="V98" s="7">
        <f t="shared" si="10"/>
        <v>9.7728225429601281</v>
      </c>
      <c r="W98" s="7">
        <f t="shared" si="10"/>
        <v>9.7878616686279933</v>
      </c>
      <c r="X98" s="7">
        <f t="shared" si="10"/>
        <v>9.8006232275409673</v>
      </c>
      <c r="Y98" s="7">
        <f t="shared" si="10"/>
        <v>10.906633964936923</v>
      </c>
      <c r="Z98" s="7">
        <f t="shared" si="10"/>
        <v>13.655808263907559</v>
      </c>
      <c r="AA98" s="7">
        <f t="shared" si="10"/>
        <v>20.231811371993075</v>
      </c>
      <c r="AB98" s="7">
        <f t="shared" si="10"/>
        <v>20.268745217686561</v>
      </c>
      <c r="AC98" s="7">
        <f t="shared" si="10"/>
        <v>20.279701587942988</v>
      </c>
      <c r="AD98" s="7">
        <f t="shared" si="10"/>
        <v>21.399796571597513</v>
      </c>
      <c r="AE98" s="7">
        <f t="shared" si="10"/>
        <v>24.706207473040717</v>
      </c>
      <c r="AF98" s="7">
        <f t="shared" si="10"/>
        <v>31.843448848419555</v>
      </c>
      <c r="AG98" s="7">
        <f t="shared" si="10"/>
        <v>31.945564518718378</v>
      </c>
      <c r="AH98" s="7">
        <f t="shared" si="10"/>
        <v>35.279039072617351</v>
      </c>
      <c r="AI98" s="7">
        <f t="shared" si="10"/>
        <v>41.89786487139461</v>
      </c>
      <c r="AJ98" s="7">
        <f t="shared" si="10"/>
        <v>52.903361466767315</v>
      </c>
      <c r="AK98" s="7">
        <f t="shared" si="10"/>
        <v>75.959869083960029</v>
      </c>
      <c r="AL98" s="7"/>
      <c r="AM98" s="7"/>
      <c r="AN98" s="7"/>
      <c r="AO98" s="7"/>
      <c r="AP98" s="7"/>
    </row>
    <row r="99" spans="1:42" x14ac:dyDescent="0.25">
      <c r="A99" s="3" t="s">
        <v>31</v>
      </c>
      <c r="B99" s="3"/>
      <c r="C99" s="3" t="s">
        <v>408</v>
      </c>
      <c r="D99" s="3" t="s">
        <v>216</v>
      </c>
      <c r="E99" s="3" t="s">
        <v>11</v>
      </c>
      <c r="F99" s="3" t="s">
        <v>216</v>
      </c>
      <c r="G99" s="3" t="s">
        <v>29</v>
      </c>
      <c r="H99" s="3" t="s">
        <v>20</v>
      </c>
      <c r="I99" s="9" t="s">
        <v>30</v>
      </c>
      <c r="J99" s="4"/>
      <c r="K99" s="4"/>
      <c r="L99" s="7">
        <f t="shared" ref="L99:AK99" si="11">L100*3.6</f>
        <v>0</v>
      </c>
      <c r="M99" s="7">
        <f t="shared" si="11"/>
        <v>2.8725049036575521</v>
      </c>
      <c r="N99" s="7">
        <f t="shared" si="11"/>
        <v>7.8613810220203906</v>
      </c>
      <c r="O99" s="7">
        <f t="shared" si="11"/>
        <v>11.029228013456244</v>
      </c>
      <c r="P99" s="7">
        <f t="shared" si="11"/>
        <v>12.207466666666667</v>
      </c>
      <c r="Q99" s="7">
        <f t="shared" si="11"/>
        <v>16</v>
      </c>
      <c r="R99" s="7">
        <f t="shared" si="11"/>
        <v>16</v>
      </c>
      <c r="S99" s="7">
        <f t="shared" si="11"/>
        <v>16</v>
      </c>
      <c r="T99" s="7">
        <f t="shared" si="11"/>
        <v>16</v>
      </c>
      <c r="U99" s="7">
        <f t="shared" si="11"/>
        <v>16</v>
      </c>
      <c r="V99" s="7">
        <f t="shared" si="11"/>
        <v>16</v>
      </c>
      <c r="W99" s="7">
        <f t="shared" si="11"/>
        <v>16</v>
      </c>
      <c r="X99" s="7">
        <f t="shared" si="11"/>
        <v>16</v>
      </c>
      <c r="Y99" s="7">
        <f t="shared" si="11"/>
        <v>16</v>
      </c>
      <c r="Z99" s="7">
        <f t="shared" si="11"/>
        <v>16</v>
      </c>
      <c r="AA99" s="7">
        <f t="shared" si="11"/>
        <v>16</v>
      </c>
      <c r="AB99" s="7">
        <f t="shared" si="11"/>
        <v>16</v>
      </c>
      <c r="AC99" s="7">
        <f t="shared" si="11"/>
        <v>16</v>
      </c>
      <c r="AD99" s="7">
        <f t="shared" si="11"/>
        <v>16</v>
      </c>
      <c r="AE99" s="7">
        <f t="shared" si="11"/>
        <v>16</v>
      </c>
      <c r="AF99" s="7">
        <f t="shared" si="11"/>
        <v>16</v>
      </c>
      <c r="AG99" s="7">
        <f t="shared" si="11"/>
        <v>16</v>
      </c>
      <c r="AH99" s="7">
        <f t="shared" si="11"/>
        <v>16</v>
      </c>
      <c r="AI99" s="7">
        <f t="shared" si="11"/>
        <v>16</v>
      </c>
      <c r="AJ99" s="7">
        <f t="shared" si="11"/>
        <v>16</v>
      </c>
      <c r="AK99" s="7">
        <f t="shared" si="11"/>
        <v>16</v>
      </c>
      <c r="AL99" s="7"/>
      <c r="AM99" s="7"/>
      <c r="AN99" s="7"/>
      <c r="AO99" s="7"/>
      <c r="AP99" s="7"/>
    </row>
    <row r="100" spans="1:42" x14ac:dyDescent="0.25">
      <c r="A100" s="3" t="s">
        <v>31</v>
      </c>
      <c r="B100" s="3"/>
      <c r="C100" s="3" t="s">
        <v>408</v>
      </c>
      <c r="D100" s="3" t="s">
        <v>216</v>
      </c>
      <c r="E100" s="3" t="s">
        <v>11</v>
      </c>
      <c r="F100" s="3" t="s">
        <v>216</v>
      </c>
      <c r="G100" s="3" t="s">
        <v>38</v>
      </c>
      <c r="H100" s="3" t="s">
        <v>20</v>
      </c>
      <c r="I100" s="9" t="s">
        <v>30</v>
      </c>
      <c r="J100" s="4"/>
      <c r="K100" s="4"/>
      <c r="L100" s="7">
        <v>0</v>
      </c>
      <c r="M100" s="7">
        <v>0.79791802879376439</v>
      </c>
      <c r="N100" s="7">
        <v>2.1837169505612195</v>
      </c>
      <c r="O100" s="7">
        <v>3.0636744481822897</v>
      </c>
      <c r="P100" s="7">
        <v>3.3909629629629627</v>
      </c>
      <c r="Q100" s="7">
        <v>4.4444444444444446</v>
      </c>
      <c r="R100" s="7">
        <v>4.4444444444444446</v>
      </c>
      <c r="S100" s="7">
        <v>4.4444444444444446</v>
      </c>
      <c r="T100" s="7">
        <v>4.4444444444444446</v>
      </c>
      <c r="U100" s="7">
        <v>4.4444444444444446</v>
      </c>
      <c r="V100" s="7">
        <v>4.4444444444444446</v>
      </c>
      <c r="W100" s="7">
        <v>4.4444444444444446</v>
      </c>
      <c r="X100" s="7">
        <v>4.4444444444444446</v>
      </c>
      <c r="Y100" s="7">
        <v>4.4444444444444446</v>
      </c>
      <c r="Z100" s="7">
        <v>4.4444444444444446</v>
      </c>
      <c r="AA100" s="7">
        <v>4.4444444444444446</v>
      </c>
      <c r="AB100" s="7">
        <v>4.4444444444444446</v>
      </c>
      <c r="AC100" s="7">
        <v>4.4444444444444446</v>
      </c>
      <c r="AD100" s="7">
        <v>4.4444444444444446</v>
      </c>
      <c r="AE100" s="7">
        <v>4.4444444444444446</v>
      </c>
      <c r="AF100" s="7">
        <v>4.4444444444444446</v>
      </c>
      <c r="AG100" s="7">
        <v>4.4444444444444446</v>
      </c>
      <c r="AH100" s="7">
        <v>4.4444444444444446</v>
      </c>
      <c r="AI100" s="7">
        <v>4.4444444444444446</v>
      </c>
      <c r="AJ100" s="7">
        <v>4.4444444444444446</v>
      </c>
      <c r="AK100" s="7">
        <v>4.4444444444444446</v>
      </c>
      <c r="AL100" s="7"/>
      <c r="AM100" s="7"/>
      <c r="AN100" s="7"/>
      <c r="AO100" s="7"/>
      <c r="AP100" s="7"/>
    </row>
    <row r="101" spans="1:42" ht="15.6" customHeight="1" x14ac:dyDescent="0.25">
      <c r="A101" s="3" t="s">
        <v>35</v>
      </c>
      <c r="B101" s="3"/>
      <c r="C101" s="3" t="s">
        <v>409</v>
      </c>
      <c r="D101" s="3" t="s">
        <v>410</v>
      </c>
      <c r="E101" s="3" t="s">
        <v>36</v>
      </c>
      <c r="F101" s="3" t="s">
        <v>37</v>
      </c>
      <c r="G101" s="3" t="s">
        <v>38</v>
      </c>
      <c r="H101" s="3" t="s">
        <v>20</v>
      </c>
      <c r="I101" s="9" t="s">
        <v>39</v>
      </c>
      <c r="J101" s="4"/>
      <c r="K101" s="4"/>
      <c r="L101" s="7">
        <v>542.49401470831867</v>
      </c>
      <c r="M101" s="7">
        <v>555.44616655820789</v>
      </c>
      <c r="N101" s="7">
        <v>573.17682408437508</v>
      </c>
      <c r="O101" s="7">
        <v>593.74465378267428</v>
      </c>
      <c r="P101" s="7">
        <v>619.49188130179391</v>
      </c>
      <c r="Q101" s="7">
        <v>652.73881992478232</v>
      </c>
      <c r="R101" s="7">
        <v>683.94693596508239</v>
      </c>
      <c r="S101" s="7">
        <v>714.39878612762209</v>
      </c>
      <c r="T101" s="7">
        <v>744.5390211240624</v>
      </c>
      <c r="U101" s="7">
        <v>774.16134780348489</v>
      </c>
      <c r="V101" s="7">
        <v>803.04775798014543</v>
      </c>
      <c r="W101" s="7"/>
      <c r="X101" s="7"/>
      <c r="Y101" s="7"/>
      <c r="Z101" s="7"/>
      <c r="AA101" s="7">
        <v>902.14575140119314</v>
      </c>
      <c r="AB101" s="7"/>
      <c r="AC101" s="7"/>
      <c r="AD101" s="7"/>
      <c r="AE101" s="7"/>
      <c r="AF101" s="7">
        <v>947.24535670693399</v>
      </c>
      <c r="AG101" s="7"/>
      <c r="AH101" s="7"/>
      <c r="AI101" s="7"/>
      <c r="AJ101" s="7"/>
      <c r="AK101" s="7">
        <v>976.99615246948997</v>
      </c>
      <c r="AL101" s="7"/>
      <c r="AM101" s="7"/>
      <c r="AN101" s="7"/>
      <c r="AO101" s="7"/>
      <c r="AP101" s="7"/>
    </row>
    <row r="102" spans="1:42" ht="15.6" customHeight="1" x14ac:dyDescent="0.25">
      <c r="A102" s="3" t="s">
        <v>35</v>
      </c>
      <c r="B102" s="3"/>
      <c r="C102" s="3" t="s">
        <v>411</v>
      </c>
      <c r="D102" s="3" t="s">
        <v>412</v>
      </c>
      <c r="E102" s="3" t="s">
        <v>36</v>
      </c>
      <c r="F102" s="3" t="s">
        <v>84</v>
      </c>
      <c r="G102" s="3" t="s">
        <v>25</v>
      </c>
      <c r="H102" s="3" t="s">
        <v>20</v>
      </c>
      <c r="I102" s="9" t="s">
        <v>39</v>
      </c>
      <c r="J102" s="4"/>
      <c r="K102" s="4"/>
      <c r="L102" s="7">
        <v>61.232979490593173</v>
      </c>
      <c r="M102" s="7">
        <v>64.461227251313474</v>
      </c>
      <c r="N102" s="7">
        <v>67.043980011702203</v>
      </c>
      <c r="O102" s="7">
        <v>70.431377715755062</v>
      </c>
      <c r="P102" s="7">
        <v>74.265922350506045</v>
      </c>
      <c r="Q102" s="7">
        <v>77.739129503100287</v>
      </c>
      <c r="R102" s="7">
        <v>81.72003174042311</v>
      </c>
      <c r="S102" s="7">
        <v>83.650937262629569</v>
      </c>
      <c r="T102" s="7">
        <v>84.415556432836325</v>
      </c>
      <c r="U102" s="7">
        <v>85.306871864102234</v>
      </c>
      <c r="V102" s="7">
        <v>86.232515380714176</v>
      </c>
      <c r="W102" s="7"/>
      <c r="X102" s="7"/>
      <c r="Y102" s="7"/>
      <c r="Z102" s="7"/>
      <c r="AA102" s="7">
        <v>91.282075085898128</v>
      </c>
      <c r="AB102" s="7"/>
      <c r="AC102" s="7"/>
      <c r="AD102" s="7"/>
      <c r="AE102" s="7"/>
      <c r="AF102" s="7">
        <v>93.665656602192456</v>
      </c>
      <c r="AG102" s="7"/>
      <c r="AH102" s="7"/>
      <c r="AI102" s="7"/>
      <c r="AJ102" s="7"/>
      <c r="AK102" s="7">
        <v>93.601149591975272</v>
      </c>
      <c r="AL102" s="7"/>
      <c r="AM102" s="7"/>
      <c r="AN102" s="7"/>
      <c r="AO102" s="7"/>
      <c r="AP102" s="7"/>
    </row>
    <row r="103" spans="1:42" ht="15.6" customHeight="1" x14ac:dyDescent="0.25">
      <c r="A103" s="3" t="s">
        <v>35</v>
      </c>
      <c r="B103" s="3"/>
      <c r="C103" s="3" t="s">
        <v>413</v>
      </c>
      <c r="D103" s="3" t="s">
        <v>95</v>
      </c>
      <c r="E103" s="3" t="s">
        <v>36</v>
      </c>
      <c r="F103" s="3" t="s">
        <v>95</v>
      </c>
      <c r="G103" s="3" t="s">
        <v>38</v>
      </c>
      <c r="H103" s="3" t="s">
        <v>20</v>
      </c>
      <c r="I103" s="9" t="s">
        <v>39</v>
      </c>
      <c r="J103" s="4"/>
      <c r="K103" s="4"/>
      <c r="L103" s="7">
        <v>540.98287579230305</v>
      </c>
      <c r="M103" s="7">
        <v>558.66527513975086</v>
      </c>
      <c r="N103" s="7">
        <v>573.27436589345712</v>
      </c>
      <c r="O103" s="7">
        <v>590.06794174654146</v>
      </c>
      <c r="P103" s="7">
        <v>616.66657154837594</v>
      </c>
      <c r="Q103" s="7">
        <v>663.89234623093466</v>
      </c>
      <c r="R103" s="7">
        <v>713.84411461498473</v>
      </c>
      <c r="S103" s="7">
        <v>751.39168316131349</v>
      </c>
      <c r="T103" s="7">
        <v>781.14068280619131</v>
      </c>
      <c r="U103" s="7">
        <v>810.72191756666848</v>
      </c>
      <c r="V103" s="7">
        <v>841.15987193278215</v>
      </c>
      <c r="W103" s="7"/>
      <c r="X103" s="7"/>
      <c r="Y103" s="7"/>
      <c r="Z103" s="7"/>
      <c r="AA103" s="7">
        <v>961.65233175397634</v>
      </c>
      <c r="AB103" s="7"/>
      <c r="AC103" s="7"/>
      <c r="AD103" s="7"/>
      <c r="AE103" s="7"/>
      <c r="AF103" s="7">
        <v>1016.232451586084</v>
      </c>
      <c r="AG103" s="7"/>
      <c r="AH103" s="7"/>
      <c r="AI103" s="7"/>
      <c r="AJ103" s="7"/>
      <c r="AK103" s="7">
        <v>1046.9175086706621</v>
      </c>
      <c r="AL103" s="7"/>
      <c r="AM103" s="7"/>
      <c r="AN103" s="7"/>
      <c r="AO103" s="7"/>
      <c r="AP103" s="7"/>
    </row>
    <row r="104" spans="1:42" ht="15.6" customHeight="1" x14ac:dyDescent="0.35">
      <c r="A104" s="3" t="s">
        <v>35</v>
      </c>
      <c r="B104" s="3"/>
      <c r="C104" s="3" t="s">
        <v>414</v>
      </c>
      <c r="D104" s="3" t="s">
        <v>415</v>
      </c>
      <c r="E104" s="3" t="s">
        <v>36</v>
      </c>
      <c r="F104" s="3" t="s">
        <v>115</v>
      </c>
      <c r="G104" s="3" t="s">
        <v>116</v>
      </c>
      <c r="H104" s="3" t="s">
        <v>20</v>
      </c>
      <c r="I104" s="9" t="s">
        <v>39</v>
      </c>
      <c r="J104" s="4"/>
      <c r="K104" s="4"/>
      <c r="L104" s="7">
        <v>210.90425458076891</v>
      </c>
      <c r="M104" s="7">
        <v>232.53724380077591</v>
      </c>
      <c r="N104" s="7">
        <v>258.59949350129</v>
      </c>
      <c r="O104" s="7">
        <v>288.18089751977232</v>
      </c>
      <c r="P104" s="7">
        <v>319.36714837743619</v>
      </c>
      <c r="Q104" s="7">
        <v>357.38030784591132</v>
      </c>
      <c r="R104" s="7">
        <v>393.87496639599988</v>
      </c>
      <c r="S104" s="7">
        <v>423.89195109541458</v>
      </c>
      <c r="T104" s="7">
        <v>454.17803146604228</v>
      </c>
      <c r="U104" s="7">
        <v>479.83123456348142</v>
      </c>
      <c r="V104" s="7">
        <v>504.35102549498112</v>
      </c>
      <c r="W104" s="7"/>
      <c r="X104" s="7"/>
      <c r="Y104" s="7"/>
      <c r="Z104" s="7"/>
      <c r="AA104" s="7">
        <v>624.31207922987221</v>
      </c>
      <c r="AB104" s="7"/>
      <c r="AC104" s="7"/>
      <c r="AD104" s="7"/>
      <c r="AE104" s="7"/>
      <c r="AF104" s="7">
        <v>640.57240954889949</v>
      </c>
      <c r="AG104" s="7"/>
      <c r="AH104" s="7"/>
      <c r="AI104" s="7"/>
      <c r="AJ104" s="7"/>
      <c r="AK104" s="7">
        <v>641.35085686811715</v>
      </c>
      <c r="AL104" s="7"/>
      <c r="AM104" s="7"/>
      <c r="AN104" s="7"/>
      <c r="AO104" s="7"/>
      <c r="AP104" s="7"/>
    </row>
    <row r="105" spans="1:42" ht="15.6" customHeight="1" x14ac:dyDescent="0.25">
      <c r="A105" s="3" t="s">
        <v>35</v>
      </c>
      <c r="B105" s="3"/>
      <c r="C105" s="3" t="s">
        <v>416</v>
      </c>
      <c r="D105" s="3" t="s">
        <v>130</v>
      </c>
      <c r="E105" s="3" t="s">
        <v>36</v>
      </c>
      <c r="F105" s="3" t="s">
        <v>130</v>
      </c>
      <c r="G105" s="3" t="s">
        <v>38</v>
      </c>
      <c r="H105" s="3" t="s">
        <v>20</v>
      </c>
      <c r="I105" s="9" t="s">
        <v>39</v>
      </c>
      <c r="J105" s="4"/>
      <c r="K105" s="4"/>
      <c r="L105" s="7">
        <v>323.71933483803087</v>
      </c>
      <c r="M105" s="7">
        <v>349.15846370149671</v>
      </c>
      <c r="N105" s="7">
        <v>374.97330909573918</v>
      </c>
      <c r="O105" s="7">
        <v>408.34641069090827</v>
      </c>
      <c r="P105" s="7">
        <v>449.58965876925242</v>
      </c>
      <c r="Q105" s="7">
        <v>496.29423266288882</v>
      </c>
      <c r="R105" s="7">
        <v>547.03354740273778</v>
      </c>
      <c r="S105" s="7">
        <v>585.11450420153801</v>
      </c>
      <c r="T105" s="7">
        <v>615.54062707467097</v>
      </c>
      <c r="U105" s="7">
        <v>646.91046098217043</v>
      </c>
      <c r="V105" s="7">
        <v>678.40757544917756</v>
      </c>
      <c r="W105" s="7"/>
      <c r="X105" s="7"/>
      <c r="Y105" s="7"/>
      <c r="Z105" s="7"/>
      <c r="AA105" s="7">
        <v>806.90510696503509</v>
      </c>
      <c r="AB105" s="7"/>
      <c r="AC105" s="7"/>
      <c r="AD105" s="7"/>
      <c r="AE105" s="7"/>
      <c r="AF105" s="7">
        <v>869.39209639352134</v>
      </c>
      <c r="AG105" s="7"/>
      <c r="AH105" s="7"/>
      <c r="AI105" s="7"/>
      <c r="AJ105" s="7"/>
      <c r="AK105" s="7">
        <v>895.90182051885608</v>
      </c>
      <c r="AL105" s="7"/>
      <c r="AM105" s="7"/>
      <c r="AN105" s="7"/>
      <c r="AO105" s="7"/>
      <c r="AP105" s="7"/>
    </row>
    <row r="106" spans="1:42" ht="15.6" customHeight="1" x14ac:dyDescent="0.35">
      <c r="A106" s="3" t="s">
        <v>35</v>
      </c>
      <c r="B106" s="3"/>
      <c r="C106" s="3" t="s">
        <v>417</v>
      </c>
      <c r="D106" s="3" t="s">
        <v>146</v>
      </c>
      <c r="E106" s="3" t="s">
        <v>36</v>
      </c>
      <c r="F106" s="3" t="s">
        <v>146</v>
      </c>
      <c r="G106" s="3" t="s">
        <v>116</v>
      </c>
      <c r="H106" s="3" t="s">
        <v>20</v>
      </c>
      <c r="I106" s="9" t="s">
        <v>39</v>
      </c>
      <c r="J106" s="4"/>
      <c r="K106" s="4"/>
      <c r="L106" s="7">
        <v>69.949718750000002</v>
      </c>
      <c r="M106" s="7">
        <v>73.495500000000007</v>
      </c>
      <c r="N106" s="7">
        <v>80.257500000000007</v>
      </c>
      <c r="O106" s="7">
        <v>87.852500000000006</v>
      </c>
      <c r="P106" s="7">
        <v>95.814499999999995</v>
      </c>
      <c r="Q106" s="7">
        <v>103.9855</v>
      </c>
      <c r="R106" s="7">
        <v>111.7595</v>
      </c>
      <c r="S106" s="7">
        <v>120.11750000000001</v>
      </c>
      <c r="T106" s="7">
        <v>129.43950000000001</v>
      </c>
      <c r="U106" s="7">
        <v>136.53649999999999</v>
      </c>
      <c r="V106" s="7">
        <v>145.41050000000001</v>
      </c>
      <c r="W106" s="7"/>
      <c r="X106" s="7"/>
      <c r="Y106" s="7"/>
      <c r="Z106" s="7"/>
      <c r="AA106" s="7">
        <v>160</v>
      </c>
      <c r="AB106" s="7"/>
      <c r="AC106" s="7"/>
      <c r="AD106" s="7"/>
      <c r="AE106" s="7"/>
      <c r="AF106" s="7">
        <v>160</v>
      </c>
      <c r="AG106" s="7"/>
      <c r="AH106" s="7"/>
      <c r="AI106" s="7"/>
      <c r="AJ106" s="7"/>
      <c r="AK106" s="7">
        <v>160</v>
      </c>
      <c r="AL106" s="7"/>
      <c r="AM106" s="7"/>
      <c r="AN106" s="7"/>
      <c r="AO106" s="7"/>
      <c r="AP106" s="7"/>
    </row>
    <row r="107" spans="1:42" ht="15.6" customHeight="1" x14ac:dyDescent="0.35">
      <c r="A107" s="3" t="s">
        <v>35</v>
      </c>
      <c r="B107" s="3"/>
      <c r="C107" s="3" t="s">
        <v>418</v>
      </c>
      <c r="D107" s="3" t="s">
        <v>419</v>
      </c>
      <c r="E107" s="3" t="s">
        <v>36</v>
      </c>
      <c r="F107" s="3" t="s">
        <v>158</v>
      </c>
      <c r="G107" s="3" t="s">
        <v>116</v>
      </c>
      <c r="H107" s="3" t="s">
        <v>20</v>
      </c>
      <c r="I107" s="9" t="s">
        <v>39</v>
      </c>
      <c r="J107" s="4"/>
      <c r="K107" s="4"/>
      <c r="L107" s="7">
        <v>10.991</v>
      </c>
      <c r="M107" s="7">
        <v>11.291</v>
      </c>
      <c r="N107" s="7">
        <v>11.949</v>
      </c>
      <c r="O107" s="7">
        <v>14.773999999999999</v>
      </c>
      <c r="P107" s="7">
        <v>17.274000000000001</v>
      </c>
      <c r="Q107" s="7">
        <v>26.774000000000001</v>
      </c>
      <c r="R107" s="7">
        <v>34.774000000000001</v>
      </c>
      <c r="S107" s="7">
        <v>36.073999999999998</v>
      </c>
      <c r="T107" s="7">
        <v>37.374000000000002</v>
      </c>
      <c r="U107" s="7">
        <v>38.673999999999999</v>
      </c>
      <c r="V107" s="7">
        <v>39.973999999999997</v>
      </c>
      <c r="W107" s="7"/>
      <c r="X107" s="7"/>
      <c r="Y107" s="7"/>
      <c r="Z107" s="7"/>
      <c r="AA107" s="7">
        <v>56.393999999999998</v>
      </c>
      <c r="AB107" s="7"/>
      <c r="AC107" s="7"/>
      <c r="AD107" s="7"/>
      <c r="AE107" s="7"/>
      <c r="AF107" s="7">
        <v>69.691000000000003</v>
      </c>
      <c r="AG107" s="7"/>
      <c r="AH107" s="7"/>
      <c r="AI107" s="7"/>
      <c r="AJ107" s="7"/>
      <c r="AK107" s="7">
        <v>70</v>
      </c>
      <c r="AL107" s="7"/>
      <c r="AM107" s="7"/>
      <c r="AN107" s="7"/>
      <c r="AO107" s="7"/>
      <c r="AP107" s="7"/>
    </row>
    <row r="108" spans="1:42" ht="15.6" customHeight="1" x14ac:dyDescent="0.35">
      <c r="A108" s="3" t="s">
        <v>35</v>
      </c>
      <c r="B108" s="3"/>
      <c r="C108" s="3" t="s">
        <v>420</v>
      </c>
      <c r="D108" s="3" t="s">
        <v>421</v>
      </c>
      <c r="E108" s="3" t="s">
        <v>36</v>
      </c>
      <c r="F108" s="3" t="s">
        <v>167</v>
      </c>
      <c r="G108" s="3" t="s">
        <v>116</v>
      </c>
      <c r="H108" s="3" t="s">
        <v>20</v>
      </c>
      <c r="I108" s="9" t="s">
        <v>39</v>
      </c>
      <c r="J108" s="4"/>
      <c r="K108" s="4"/>
      <c r="L108" s="7">
        <v>115.04852343749999</v>
      </c>
      <c r="M108" s="7">
        <v>133.32340625000001</v>
      </c>
      <c r="N108" s="7">
        <v>152.44434375</v>
      </c>
      <c r="O108" s="7">
        <v>172.166421875</v>
      </c>
      <c r="P108" s="7">
        <v>193.49642187500001</v>
      </c>
      <c r="Q108" s="7">
        <v>214.54542187499999</v>
      </c>
      <c r="R108" s="7">
        <v>235.702421875</v>
      </c>
      <c r="S108" s="7">
        <v>256.43142187500001</v>
      </c>
      <c r="T108" s="7">
        <v>276.48140625000002</v>
      </c>
      <c r="U108" s="7">
        <v>294.03540624999999</v>
      </c>
      <c r="V108" s="7">
        <v>308.59540625</v>
      </c>
      <c r="W108" s="7"/>
      <c r="X108" s="7"/>
      <c r="Y108" s="7"/>
      <c r="Z108" s="7"/>
      <c r="AA108" s="7">
        <v>397.37540625000003</v>
      </c>
      <c r="AB108" s="7"/>
      <c r="AC108" s="7"/>
      <c r="AD108" s="7"/>
      <c r="AE108" s="7"/>
      <c r="AF108" s="7">
        <v>400</v>
      </c>
      <c r="AG108" s="7"/>
      <c r="AH108" s="7"/>
      <c r="AI108" s="7"/>
      <c r="AJ108" s="7"/>
      <c r="AK108" s="7">
        <v>400</v>
      </c>
      <c r="AL108" s="7"/>
      <c r="AM108" s="7"/>
      <c r="AN108" s="7"/>
      <c r="AO108" s="7"/>
      <c r="AP108" s="7"/>
    </row>
    <row r="109" spans="1:42" ht="15.6" customHeight="1" x14ac:dyDescent="0.35">
      <c r="A109" s="3" t="s">
        <v>35</v>
      </c>
      <c r="B109" s="3"/>
      <c r="C109" s="3" t="s">
        <v>422</v>
      </c>
      <c r="D109" s="3" t="s">
        <v>180</v>
      </c>
      <c r="E109" s="3" t="s">
        <v>36</v>
      </c>
      <c r="F109" s="3" t="s">
        <v>180</v>
      </c>
      <c r="G109" s="3" t="s">
        <v>116</v>
      </c>
      <c r="H109" s="3" t="s">
        <v>20</v>
      </c>
      <c r="I109" s="9" t="s">
        <v>39</v>
      </c>
      <c r="J109" s="4"/>
      <c r="K109" s="4"/>
      <c r="L109" s="7">
        <v>14.6386376953125</v>
      </c>
      <c r="M109" s="7">
        <v>14.1736376953125</v>
      </c>
      <c r="N109" s="7">
        <v>14.081424804687501</v>
      </c>
      <c r="O109" s="7">
        <v>12.953424804687501</v>
      </c>
      <c r="P109" s="7">
        <v>11.3674248046875</v>
      </c>
      <c r="Q109" s="7">
        <v>5.6619999999999999</v>
      </c>
      <c r="R109" s="7">
        <v>5.6470000000000002</v>
      </c>
      <c r="S109" s="7">
        <v>5.6470000000000002</v>
      </c>
      <c r="T109" s="7">
        <v>5.6470000000000002</v>
      </c>
      <c r="U109" s="7">
        <v>5.6470000000000002</v>
      </c>
      <c r="V109" s="7">
        <v>4.7469999999999999</v>
      </c>
      <c r="W109" s="7"/>
      <c r="X109" s="7"/>
      <c r="Y109" s="7"/>
      <c r="Z109" s="7"/>
      <c r="AA109" s="7">
        <v>0</v>
      </c>
      <c r="AB109" s="7"/>
      <c r="AC109" s="7"/>
      <c r="AD109" s="7"/>
      <c r="AE109" s="7"/>
      <c r="AF109" s="7">
        <v>0</v>
      </c>
      <c r="AG109" s="7"/>
      <c r="AH109" s="7"/>
      <c r="AI109" s="7"/>
      <c r="AJ109" s="7"/>
      <c r="AK109" s="7">
        <v>0</v>
      </c>
      <c r="AL109" s="7"/>
      <c r="AM109" s="7"/>
      <c r="AN109" s="7"/>
      <c r="AO109" s="7"/>
      <c r="AP109" s="7"/>
    </row>
    <row r="110" spans="1:42" ht="15" customHeight="1" x14ac:dyDescent="0.35">
      <c r="A110" s="3" t="s">
        <v>35</v>
      </c>
      <c r="B110" s="3"/>
      <c r="C110" s="3" t="s">
        <v>423</v>
      </c>
      <c r="D110" s="3" t="s">
        <v>190</v>
      </c>
      <c r="E110" s="3" t="s">
        <v>36</v>
      </c>
      <c r="F110" s="3" t="s">
        <v>190</v>
      </c>
      <c r="G110" s="3" t="s">
        <v>116</v>
      </c>
      <c r="H110" s="3" t="s">
        <v>20</v>
      </c>
      <c r="I110" s="9" t="s">
        <v>39</v>
      </c>
      <c r="J110" s="4"/>
      <c r="K110" s="4"/>
      <c r="L110" s="7">
        <v>9.3204902343750007</v>
      </c>
      <c r="M110" s="7">
        <v>8.0704902343750007</v>
      </c>
      <c r="N110" s="7">
        <v>7.9091401367187499</v>
      </c>
      <c r="O110" s="7">
        <v>7.71514013671875</v>
      </c>
      <c r="P110" s="7">
        <v>7.4601401367187501</v>
      </c>
      <c r="Q110" s="7">
        <v>5.9980000000000002</v>
      </c>
      <c r="R110" s="7">
        <v>5.4340000000000002</v>
      </c>
      <c r="S110" s="7">
        <v>3.46</v>
      </c>
      <c r="T110" s="7">
        <v>1.7829999999999999</v>
      </c>
      <c r="U110" s="7">
        <v>0</v>
      </c>
      <c r="V110" s="7">
        <v>0</v>
      </c>
      <c r="W110" s="7"/>
      <c r="X110" s="7"/>
      <c r="Y110" s="7"/>
      <c r="Z110" s="7"/>
      <c r="AA110" s="7">
        <v>0</v>
      </c>
      <c r="AB110" s="7"/>
      <c r="AC110" s="7"/>
      <c r="AD110" s="7"/>
      <c r="AE110" s="7"/>
      <c r="AF110" s="7">
        <v>0</v>
      </c>
      <c r="AG110" s="7"/>
      <c r="AH110" s="7"/>
      <c r="AI110" s="7"/>
      <c r="AJ110" s="7"/>
      <c r="AK110" s="7">
        <v>0</v>
      </c>
      <c r="AL110" s="7"/>
      <c r="AM110" s="7"/>
      <c r="AN110" s="7"/>
      <c r="AO110" s="7"/>
      <c r="AP110" s="7"/>
    </row>
    <row r="111" spans="1:42" x14ac:dyDescent="0.25">
      <c r="A111" s="3" t="s">
        <v>35</v>
      </c>
      <c r="B111" s="3"/>
      <c r="C111" s="3" t="s">
        <v>424</v>
      </c>
      <c r="D111" s="3" t="s">
        <v>199</v>
      </c>
      <c r="E111" s="3" t="s">
        <v>36</v>
      </c>
      <c r="F111" s="3" t="s">
        <v>199</v>
      </c>
      <c r="G111" s="3" t="s">
        <v>38</v>
      </c>
      <c r="H111" s="3" t="s">
        <v>20</v>
      </c>
      <c r="I111" s="9" t="s">
        <v>39</v>
      </c>
      <c r="J111" s="4"/>
      <c r="K111" s="4"/>
      <c r="L111" s="7">
        <v>59.660533905029297</v>
      </c>
      <c r="M111" s="7">
        <v>52.416034698486328</v>
      </c>
      <c r="N111" s="7">
        <v>36.948577880859382</v>
      </c>
      <c r="O111" s="7">
        <v>21.299175262451168</v>
      </c>
      <c r="P111" s="7">
        <v>5.3367314338684082</v>
      </c>
      <c r="Q111" s="7">
        <v>1.8414556980133061</v>
      </c>
      <c r="R111" s="7">
        <v>1.6274315118789671</v>
      </c>
      <c r="S111" s="7">
        <v>1.566685795783997</v>
      </c>
      <c r="T111" s="7">
        <v>1.5029517412185669</v>
      </c>
      <c r="U111" s="7">
        <v>1.466907262802124</v>
      </c>
      <c r="V111" s="7">
        <v>1.1391632556915281</v>
      </c>
      <c r="W111" s="7"/>
      <c r="X111" s="7"/>
      <c r="Y111" s="7"/>
      <c r="Z111" s="7"/>
      <c r="AA111" s="7">
        <v>0</v>
      </c>
      <c r="AB111" s="7"/>
      <c r="AC111" s="7"/>
      <c r="AD111" s="7"/>
      <c r="AE111" s="7"/>
      <c r="AF111" s="7">
        <v>0</v>
      </c>
      <c r="AG111" s="7"/>
      <c r="AH111" s="7"/>
      <c r="AI111" s="7"/>
      <c r="AJ111" s="7"/>
      <c r="AK111" s="7">
        <v>0</v>
      </c>
      <c r="AL111" s="7"/>
      <c r="AM111" s="7"/>
      <c r="AN111" s="7"/>
      <c r="AO111" s="7"/>
      <c r="AP111" s="7"/>
    </row>
    <row r="112" spans="1:42" x14ac:dyDescent="0.25">
      <c r="A112" s="3" t="s">
        <v>35</v>
      </c>
      <c r="B112" s="3"/>
      <c r="C112" s="3" t="s">
        <v>425</v>
      </c>
      <c r="D112" s="3" t="s">
        <v>205</v>
      </c>
      <c r="E112" s="3" t="s">
        <v>36</v>
      </c>
      <c r="F112" s="3" t="s">
        <v>205</v>
      </c>
      <c r="G112" s="3" t="s">
        <v>38</v>
      </c>
      <c r="H112" s="3" t="s">
        <v>20</v>
      </c>
      <c r="I112" s="9" t="s">
        <v>39</v>
      </c>
      <c r="J112" s="4"/>
      <c r="K112" s="4"/>
      <c r="L112" s="7">
        <v>17.635759353637699</v>
      </c>
      <c r="M112" s="7">
        <v>14.40269184112549</v>
      </c>
      <c r="N112" s="7">
        <v>13.428586959838871</v>
      </c>
      <c r="O112" s="7">
        <v>12.17122745513916</v>
      </c>
      <c r="P112" s="7">
        <v>11.308724403381349</v>
      </c>
      <c r="Q112" s="7">
        <v>8.38970947265625</v>
      </c>
      <c r="R112" s="7">
        <v>6.2465620040893546</v>
      </c>
      <c r="S112" s="7">
        <v>4.3866605758666992</v>
      </c>
      <c r="T112" s="7">
        <v>1.863219618797302</v>
      </c>
      <c r="U112" s="7">
        <v>0</v>
      </c>
      <c r="V112" s="7">
        <v>0</v>
      </c>
      <c r="W112" s="7"/>
      <c r="X112" s="7"/>
      <c r="Y112" s="7"/>
      <c r="Z112" s="7"/>
      <c r="AA112" s="7">
        <v>0</v>
      </c>
      <c r="AB112" s="7"/>
      <c r="AC112" s="7"/>
      <c r="AD112" s="7"/>
      <c r="AE112" s="7"/>
      <c r="AF112" s="7">
        <v>0</v>
      </c>
      <c r="AG112" s="7"/>
      <c r="AH112" s="7"/>
      <c r="AI112" s="7"/>
      <c r="AJ112" s="7"/>
      <c r="AK112" s="7">
        <v>0</v>
      </c>
      <c r="AL112" s="7"/>
      <c r="AM112" s="7"/>
      <c r="AN112" s="7"/>
      <c r="AO112" s="7"/>
      <c r="AP112" s="7"/>
    </row>
    <row r="113" spans="1:42" ht="14.45" customHeight="1" x14ac:dyDescent="0.35">
      <c r="A113" s="3" t="s">
        <v>35</v>
      </c>
      <c r="B113" s="3"/>
      <c r="C113" s="3" t="s">
        <v>426</v>
      </c>
      <c r="D113" s="3" t="s">
        <v>211</v>
      </c>
      <c r="E113" s="3" t="s">
        <v>36</v>
      </c>
      <c r="F113" s="3" t="s">
        <v>211</v>
      </c>
      <c r="G113" s="3" t="s">
        <v>116</v>
      </c>
      <c r="H113" s="3" t="s">
        <v>20</v>
      </c>
      <c r="I113" s="9" t="s">
        <v>39</v>
      </c>
      <c r="J113" s="4"/>
      <c r="K113" s="4"/>
      <c r="L113" s="7">
        <v>32.236016851812749</v>
      </c>
      <c r="M113" s="7">
        <v>32.343305974838771</v>
      </c>
      <c r="N113" s="7">
        <v>33.630597050989792</v>
      </c>
      <c r="O113" s="7">
        <v>33.617886174015808</v>
      </c>
      <c r="P113" s="7">
        <v>33.605175297041832</v>
      </c>
      <c r="Q113" s="7">
        <v>33.592464420067863</v>
      </c>
      <c r="R113" s="7">
        <v>33.592464420067863</v>
      </c>
      <c r="S113" s="7">
        <v>33.592464420067863</v>
      </c>
      <c r="T113" s="7">
        <v>33.592464420067863</v>
      </c>
      <c r="U113" s="7">
        <v>33.592464420067863</v>
      </c>
      <c r="V113" s="7">
        <v>33.592464420067863</v>
      </c>
      <c r="W113" s="7"/>
      <c r="X113" s="7"/>
      <c r="Y113" s="7"/>
      <c r="Z113" s="7"/>
      <c r="AA113" s="7">
        <v>33.592464420067863</v>
      </c>
      <c r="AB113" s="7"/>
      <c r="AC113" s="7"/>
      <c r="AD113" s="7"/>
      <c r="AE113" s="7"/>
      <c r="AF113" s="7">
        <v>33.592464420067863</v>
      </c>
      <c r="AG113" s="7"/>
      <c r="AH113" s="7"/>
      <c r="AI113" s="7"/>
      <c r="AJ113" s="7"/>
      <c r="AK113" s="7">
        <v>33.592464420067863</v>
      </c>
      <c r="AL113" s="7"/>
      <c r="AM113" s="7"/>
      <c r="AN113" s="7"/>
      <c r="AO113" s="7"/>
      <c r="AP113" s="7"/>
    </row>
    <row r="114" spans="1:42" x14ac:dyDescent="0.25">
      <c r="A114" s="3" t="s">
        <v>35</v>
      </c>
      <c r="B114" s="3"/>
      <c r="C114" s="3" t="s">
        <v>427</v>
      </c>
      <c r="D114" s="3" t="s">
        <v>220</v>
      </c>
      <c r="E114" s="3" t="s">
        <v>36</v>
      </c>
      <c r="F114" s="3" t="s">
        <v>220</v>
      </c>
      <c r="G114" s="3" t="s">
        <v>38</v>
      </c>
      <c r="H114" s="3" t="s">
        <v>20</v>
      </c>
      <c r="I114" s="9" t="s">
        <v>39</v>
      </c>
      <c r="J114" s="4"/>
      <c r="K114" s="4"/>
      <c r="L114" s="7">
        <v>83.799731967732995</v>
      </c>
      <c r="M114" s="7">
        <v>85.112026312015331</v>
      </c>
      <c r="N114" s="7">
        <v>90.078876930711729</v>
      </c>
      <c r="O114" s="7">
        <v>88.92957001766986</v>
      </c>
      <c r="P114" s="7">
        <v>89.55817142982329</v>
      </c>
      <c r="Q114" s="7">
        <v>92.718068618343921</v>
      </c>
      <c r="R114" s="7">
        <v>91.535069961117358</v>
      </c>
      <c r="S114" s="7">
        <v>90.902585525082202</v>
      </c>
      <c r="T114" s="7">
        <v>91.547660788537712</v>
      </c>
      <c r="U114" s="7">
        <v>90.899502549337001</v>
      </c>
      <c r="V114" s="7">
        <v>87.668584730492682</v>
      </c>
      <c r="W114" s="7"/>
      <c r="X114" s="7"/>
      <c r="Y114" s="7"/>
      <c r="Z114" s="7"/>
      <c r="AA114" s="7">
        <v>72.858363825844378</v>
      </c>
      <c r="AB114" s="7"/>
      <c r="AC114" s="7"/>
      <c r="AD114" s="7"/>
      <c r="AE114" s="7"/>
      <c r="AF114" s="7">
        <v>65.929223079250903</v>
      </c>
      <c r="AG114" s="7"/>
      <c r="AH114" s="7"/>
      <c r="AI114" s="7"/>
      <c r="AJ114" s="7"/>
      <c r="AK114" s="7">
        <v>67.032034982012362</v>
      </c>
      <c r="AL114" s="7"/>
      <c r="AM114" s="7"/>
      <c r="AN114" s="7"/>
      <c r="AO114" s="7"/>
      <c r="AP114" s="7"/>
    </row>
    <row r="115" spans="1:42" x14ac:dyDescent="0.25">
      <c r="A115" s="3" t="s">
        <v>35</v>
      </c>
      <c r="B115" s="3"/>
      <c r="C115" s="3" t="s">
        <v>428</v>
      </c>
      <c r="D115" s="3" t="s">
        <v>429</v>
      </c>
      <c r="E115" s="3" t="s">
        <v>36</v>
      </c>
      <c r="F115" s="3" t="s">
        <v>224</v>
      </c>
      <c r="G115" s="3" t="s">
        <v>225</v>
      </c>
      <c r="H115" s="3" t="s">
        <v>20</v>
      </c>
      <c r="I115" s="9" t="s">
        <v>30</v>
      </c>
      <c r="J115" s="4"/>
      <c r="K115" s="4" t="s">
        <v>226</v>
      </c>
      <c r="L115" s="7">
        <v>302.76040819139206</v>
      </c>
      <c r="M115" s="7">
        <v>269.28307777559235</v>
      </c>
      <c r="N115" s="7">
        <v>226.8044670748113</v>
      </c>
      <c r="O115" s="7">
        <v>182.74780046801354</v>
      </c>
      <c r="P115" s="7">
        <v>138.98786046621424</v>
      </c>
      <c r="Q115" s="7">
        <v>120.46778330026746</v>
      </c>
      <c r="R115" s="7">
        <v>107.65165745353193</v>
      </c>
      <c r="S115" s="7">
        <v>97.055763077736415</v>
      </c>
      <c r="T115" s="7">
        <v>87.377017438379198</v>
      </c>
      <c r="U115" s="7">
        <v>77.447790297833251</v>
      </c>
      <c r="V115" s="7">
        <v>72.455939539082308</v>
      </c>
      <c r="W115" s="7">
        <v>67.790274774091586</v>
      </c>
      <c r="X115" s="7">
        <v>63.365966275458803</v>
      </c>
      <c r="Y115" s="7">
        <v>59.16479483842916</v>
      </c>
      <c r="Z115" s="7">
        <v>55.17320303895324</v>
      </c>
      <c r="AA115" s="7">
        <v>51.384975601566502</v>
      </c>
      <c r="AB115" s="7">
        <v>49.480044706683955</v>
      </c>
      <c r="AC115" s="7">
        <v>47.618468599472465</v>
      </c>
      <c r="AD115" s="7">
        <v>45.799277509782456</v>
      </c>
      <c r="AE115" s="7">
        <v>44.01894991188815</v>
      </c>
      <c r="AF115" s="7">
        <v>42.277568441660584</v>
      </c>
      <c r="AG115" s="7">
        <v>42.01806874432193</v>
      </c>
      <c r="AH115" s="7">
        <v>41.758718470262451</v>
      </c>
      <c r="AI115" s="7">
        <v>41.499187491186817</v>
      </c>
      <c r="AJ115" s="7">
        <v>41.232990945348483</v>
      </c>
      <c r="AK115" s="7">
        <v>41.501426021933845</v>
      </c>
      <c r="AL115" s="7"/>
      <c r="AM115" s="7"/>
      <c r="AN115" s="7"/>
      <c r="AO115" s="7"/>
      <c r="AP115" s="7"/>
    </row>
    <row r="116" spans="1:42" x14ac:dyDescent="0.25">
      <c r="A116" s="3" t="s">
        <v>35</v>
      </c>
      <c r="B116" s="3"/>
      <c r="C116" s="3" t="s">
        <v>430</v>
      </c>
      <c r="D116" s="3" t="s">
        <v>431</v>
      </c>
      <c r="E116" s="3" t="s">
        <v>36</v>
      </c>
      <c r="F116" s="3" t="s">
        <v>232</v>
      </c>
      <c r="G116" s="3" t="s">
        <v>225</v>
      </c>
      <c r="H116" s="3" t="s">
        <v>20</v>
      </c>
      <c r="I116" s="9" t="s">
        <v>30</v>
      </c>
      <c r="J116" s="4"/>
      <c r="K116" s="4" t="s">
        <v>233</v>
      </c>
      <c r="L116" s="7">
        <v>159.11694197953884</v>
      </c>
      <c r="M116" s="7">
        <v>154.45936295134192</v>
      </c>
      <c r="N116" s="7">
        <v>154.26609182776053</v>
      </c>
      <c r="O116" s="7">
        <v>153.65337940405996</v>
      </c>
      <c r="P116" s="7">
        <v>154.12079254720277</v>
      </c>
      <c r="Q116" s="7">
        <v>144.25835464623893</v>
      </c>
      <c r="R116" s="7">
        <v>142.5899891263017</v>
      </c>
      <c r="S116" s="7">
        <v>142.3334789938522</v>
      </c>
      <c r="T116" s="7">
        <v>142.06924658749202</v>
      </c>
      <c r="U116" s="7">
        <v>140.16862250626576</v>
      </c>
      <c r="V116" s="7">
        <v>134.74786227147348</v>
      </c>
      <c r="W116" s="7">
        <v>129.39046487014613</v>
      </c>
      <c r="X116" s="7">
        <v>124.84108577640343</v>
      </c>
      <c r="Y116" s="7">
        <v>120.13743266880337</v>
      </c>
      <c r="Z116" s="7">
        <v>114.66969505429533</v>
      </c>
      <c r="AA116" s="7">
        <v>109.24440340617674</v>
      </c>
      <c r="AB116" s="7">
        <v>107.0457070914792</v>
      </c>
      <c r="AC116" s="7">
        <v>104.6204740038863</v>
      </c>
      <c r="AD116" s="7">
        <v>102.07518423431782</v>
      </c>
      <c r="AE116" s="7">
        <v>99.416973065662333</v>
      </c>
      <c r="AF116" s="7">
        <v>96.835462752613154</v>
      </c>
      <c r="AG116" s="7">
        <v>95.817352281818202</v>
      </c>
      <c r="AH116" s="7">
        <v>94.763598478949049</v>
      </c>
      <c r="AI116" s="7">
        <v>93.542520104872111</v>
      </c>
      <c r="AJ116" s="7">
        <v>92.011582824206172</v>
      </c>
      <c r="AK116" s="7">
        <v>93.968010606844459</v>
      </c>
      <c r="AL116" s="7"/>
      <c r="AM116" s="7"/>
      <c r="AN116" s="7"/>
      <c r="AO116" s="7"/>
      <c r="AP116" s="7"/>
    </row>
    <row r="117" spans="1:42" ht="15" customHeight="1" x14ac:dyDescent="0.35">
      <c r="A117" s="3" t="s">
        <v>35</v>
      </c>
      <c r="B117" s="3"/>
      <c r="C117" s="3" t="s">
        <v>432</v>
      </c>
      <c r="D117" s="3" t="s">
        <v>433</v>
      </c>
      <c r="E117" s="3" t="s">
        <v>36</v>
      </c>
      <c r="F117" s="3" t="s">
        <v>239</v>
      </c>
      <c r="G117" s="3" t="s">
        <v>240</v>
      </c>
      <c r="H117" s="3" t="s">
        <v>20</v>
      </c>
      <c r="I117" s="9" t="s">
        <v>39</v>
      </c>
      <c r="J117" s="4"/>
      <c r="K117" s="4" t="s">
        <v>241</v>
      </c>
      <c r="L117" s="7">
        <v>233.6545440101211</v>
      </c>
      <c r="M117" s="7">
        <v>231.05476459017939</v>
      </c>
      <c r="N117" s="7">
        <v>226.6076500047887</v>
      </c>
      <c r="O117" s="7">
        <v>223.46401124772481</v>
      </c>
      <c r="P117" s="7">
        <v>222.62953672589339</v>
      </c>
      <c r="Q117" s="7">
        <v>224.10527743364011</v>
      </c>
      <c r="R117" s="7">
        <v>225.35881735259281</v>
      </c>
      <c r="S117" s="7">
        <v>225.90501632597491</v>
      </c>
      <c r="T117" s="7">
        <v>225.3263391408251</v>
      </c>
      <c r="U117" s="7">
        <v>224.2924081062155</v>
      </c>
      <c r="V117" s="7">
        <v>224.03482591685909</v>
      </c>
      <c r="W117" s="7"/>
      <c r="X117" s="7"/>
      <c r="Y117" s="7"/>
      <c r="Z117" s="7"/>
      <c r="AA117" s="7">
        <v>226.79363883246481</v>
      </c>
      <c r="AB117" s="7"/>
      <c r="AC117" s="7"/>
      <c r="AD117" s="7"/>
      <c r="AE117" s="7"/>
      <c r="AF117" s="7">
        <v>232.4133004724093</v>
      </c>
      <c r="AG117" s="7"/>
      <c r="AH117" s="7"/>
      <c r="AI117" s="7"/>
      <c r="AJ117" s="7"/>
      <c r="AK117" s="7">
        <v>239.212794328981</v>
      </c>
      <c r="AL117" s="7"/>
      <c r="AM117" s="7"/>
      <c r="AN117" s="7"/>
      <c r="AO117" s="7"/>
      <c r="AP117" s="7"/>
    </row>
    <row r="118" spans="1:42" ht="15" customHeight="1" x14ac:dyDescent="0.35">
      <c r="A118" s="3" t="s">
        <v>35</v>
      </c>
      <c r="B118" s="3"/>
      <c r="C118" s="3" t="s">
        <v>434</v>
      </c>
      <c r="D118" s="3" t="s">
        <v>247</v>
      </c>
      <c r="E118" s="3" t="s">
        <v>36</v>
      </c>
      <c r="F118" s="3" t="s">
        <v>247</v>
      </c>
      <c r="G118" s="3" t="s">
        <v>116</v>
      </c>
      <c r="H118" s="3" t="s">
        <v>20</v>
      </c>
      <c r="I118" s="9" t="s">
        <v>39</v>
      </c>
      <c r="J118" s="4"/>
      <c r="K118" s="4" t="s">
        <v>248</v>
      </c>
      <c r="L118" s="7">
        <v>30.975000000000001</v>
      </c>
      <c r="M118" s="7">
        <v>30.69566</v>
      </c>
      <c r="N118" s="7">
        <v>31.899250000000009</v>
      </c>
      <c r="O118" s="7">
        <v>31.706949999999999</v>
      </c>
      <c r="P118" s="7">
        <v>31.64331</v>
      </c>
      <c r="Q118" s="7">
        <v>30.27404000000001</v>
      </c>
      <c r="R118" s="7">
        <v>29.942129999999999</v>
      </c>
      <c r="S118" s="7">
        <v>29.773430000000001</v>
      </c>
      <c r="T118" s="7">
        <v>29.189579999999999</v>
      </c>
      <c r="U118" s="7">
        <v>28.897659999999998</v>
      </c>
      <c r="V118" s="7">
        <v>28.781590000000001</v>
      </c>
      <c r="W118" s="7"/>
      <c r="X118" s="7"/>
      <c r="Y118" s="7"/>
      <c r="Z118" s="7"/>
      <c r="AA118" s="7">
        <v>28.298189999999991</v>
      </c>
      <c r="AB118" s="7"/>
      <c r="AC118" s="7"/>
      <c r="AD118" s="7"/>
      <c r="AE118" s="7"/>
      <c r="AF118" s="7">
        <v>28.192779999999999</v>
      </c>
      <c r="AG118" s="7"/>
      <c r="AH118" s="7"/>
      <c r="AI118" s="7"/>
      <c r="AJ118" s="7"/>
      <c r="AK118" s="7">
        <v>28.231020000000001</v>
      </c>
      <c r="AL118" s="7"/>
      <c r="AM118" s="7"/>
      <c r="AN118" s="7"/>
      <c r="AO118" s="7"/>
      <c r="AP118" s="7"/>
    </row>
    <row r="119" spans="1:42" ht="15" customHeight="1" x14ac:dyDescent="0.35">
      <c r="A119" s="3" t="s">
        <v>35</v>
      </c>
      <c r="B119" s="3"/>
      <c r="C119" s="3" t="s">
        <v>435</v>
      </c>
      <c r="D119" s="3" t="s">
        <v>250</v>
      </c>
      <c r="E119" s="3" t="s">
        <v>36</v>
      </c>
      <c r="F119" s="3" t="s">
        <v>250</v>
      </c>
      <c r="G119" s="3" t="s">
        <v>240</v>
      </c>
      <c r="H119" s="3" t="s">
        <v>20</v>
      </c>
      <c r="I119" s="9" t="s">
        <v>39</v>
      </c>
      <c r="J119" s="4"/>
      <c r="K119" s="4"/>
      <c r="L119" s="7">
        <v>144.12896417513679</v>
      </c>
      <c r="M119" s="7">
        <v>139.59787910429071</v>
      </c>
      <c r="N119" s="7">
        <v>135.87528549897479</v>
      </c>
      <c r="O119" s="7">
        <v>131.33916862067659</v>
      </c>
      <c r="P119" s="7">
        <v>129.024201918568</v>
      </c>
      <c r="Q119" s="7">
        <v>125.73813718342819</v>
      </c>
      <c r="R119" s="7">
        <v>123.66840902560109</v>
      </c>
      <c r="S119" s="7">
        <v>121.44620746243859</v>
      </c>
      <c r="T119" s="7">
        <v>119.0537793719498</v>
      </c>
      <c r="U119" s="7">
        <v>115.2721585118545</v>
      </c>
      <c r="V119" s="7">
        <v>110.17445906621499</v>
      </c>
      <c r="W119" s="7"/>
      <c r="X119" s="7"/>
      <c r="Y119" s="7"/>
      <c r="Z119" s="7"/>
      <c r="AA119" s="7">
        <v>84.889951850450274</v>
      </c>
      <c r="AB119" s="7"/>
      <c r="AC119" s="7"/>
      <c r="AD119" s="7"/>
      <c r="AE119" s="7"/>
      <c r="AF119" s="7">
        <v>71.243722704445489</v>
      </c>
      <c r="AG119" s="7"/>
      <c r="AH119" s="7"/>
      <c r="AI119" s="7"/>
      <c r="AJ119" s="7"/>
      <c r="AK119" s="7">
        <v>67.077831206357232</v>
      </c>
      <c r="AL119" s="7"/>
      <c r="AM119" s="7"/>
      <c r="AN119" s="7"/>
      <c r="AO119" s="7"/>
      <c r="AP119" s="7"/>
    </row>
    <row r="120" spans="1:42" ht="15" customHeight="1" x14ac:dyDescent="0.35">
      <c r="A120" s="3" t="s">
        <v>35</v>
      </c>
      <c r="B120" s="3"/>
      <c r="C120" s="3" t="s">
        <v>436</v>
      </c>
      <c r="D120" s="3" t="s">
        <v>437</v>
      </c>
      <c r="E120" s="3" t="s">
        <v>36</v>
      </c>
      <c r="F120" s="3" t="s">
        <v>254</v>
      </c>
      <c r="G120" s="3" t="s">
        <v>240</v>
      </c>
      <c r="H120" s="3" t="s">
        <v>20</v>
      </c>
      <c r="I120" s="9" t="s">
        <v>39</v>
      </c>
      <c r="J120" s="4"/>
      <c r="K120" s="4"/>
      <c r="L120" s="7">
        <v>7.0000000000000007E-2</v>
      </c>
      <c r="M120" s="7">
        <v>0.14000000000000001</v>
      </c>
      <c r="N120" s="7">
        <v>0.21</v>
      </c>
      <c r="O120" s="7">
        <v>0.28000000000000003</v>
      </c>
      <c r="P120" s="7">
        <v>0.35</v>
      </c>
      <c r="Q120" s="7">
        <v>0.42</v>
      </c>
      <c r="R120" s="7">
        <v>0.44800000000000001</v>
      </c>
      <c r="S120" s="7">
        <v>0.47599999999999998</v>
      </c>
      <c r="T120" s="7">
        <v>0.504</v>
      </c>
      <c r="U120" s="7">
        <v>0.53200000000000003</v>
      </c>
      <c r="V120" s="7">
        <v>0.56000000000000005</v>
      </c>
      <c r="W120" s="7"/>
      <c r="X120" s="7"/>
      <c r="Y120" s="7"/>
      <c r="Z120" s="7"/>
      <c r="AA120" s="7">
        <v>0.7</v>
      </c>
      <c r="AB120" s="7"/>
      <c r="AC120" s="7"/>
      <c r="AD120" s="7"/>
      <c r="AE120" s="7"/>
      <c r="AF120" s="7">
        <v>0.77</v>
      </c>
      <c r="AG120" s="7"/>
      <c r="AH120" s="7"/>
      <c r="AI120" s="7"/>
      <c r="AJ120" s="7"/>
      <c r="AK120" s="7">
        <v>0.84</v>
      </c>
      <c r="AL120" s="7"/>
      <c r="AM120" s="7"/>
      <c r="AN120" s="7"/>
      <c r="AO120" s="7"/>
      <c r="AP120" s="7"/>
    </row>
    <row r="121" spans="1:42" ht="15" customHeight="1" x14ac:dyDescent="0.35">
      <c r="A121" s="3" t="s">
        <v>35</v>
      </c>
      <c r="B121" s="3"/>
      <c r="C121" s="3" t="s">
        <v>438</v>
      </c>
      <c r="D121" s="3" t="s">
        <v>439</v>
      </c>
      <c r="E121" s="3" t="s">
        <v>36</v>
      </c>
      <c r="F121" s="3" t="s">
        <v>260</v>
      </c>
      <c r="G121" s="3" t="s">
        <v>240</v>
      </c>
      <c r="H121" s="3" t="s">
        <v>20</v>
      </c>
      <c r="I121" s="9" t="s">
        <v>39</v>
      </c>
      <c r="J121" s="4"/>
      <c r="K121" s="4"/>
      <c r="L121" s="7">
        <v>2.5</v>
      </c>
      <c r="M121" s="7">
        <v>3.2</v>
      </c>
      <c r="N121" s="7">
        <v>3.9</v>
      </c>
      <c r="O121" s="7">
        <v>4.5999999999999996</v>
      </c>
      <c r="P121" s="7">
        <v>5.3</v>
      </c>
      <c r="Q121" s="7">
        <v>6</v>
      </c>
      <c r="R121" s="7">
        <v>6.2</v>
      </c>
      <c r="S121" s="7">
        <v>6.4</v>
      </c>
      <c r="T121" s="7">
        <v>6.6</v>
      </c>
      <c r="U121" s="7">
        <v>6.8</v>
      </c>
      <c r="V121" s="7">
        <v>7</v>
      </c>
      <c r="W121" s="7"/>
      <c r="X121" s="7"/>
      <c r="Y121" s="7"/>
      <c r="Z121" s="7"/>
      <c r="AA121" s="7">
        <v>8</v>
      </c>
      <c r="AB121" s="7"/>
      <c r="AC121" s="7"/>
      <c r="AD121" s="7"/>
      <c r="AE121" s="7"/>
      <c r="AF121" s="7">
        <v>9</v>
      </c>
      <c r="AG121" s="7"/>
      <c r="AH121" s="7"/>
      <c r="AI121" s="7"/>
      <c r="AJ121" s="7"/>
      <c r="AK121" s="7">
        <v>9.5</v>
      </c>
      <c r="AL121" s="7"/>
      <c r="AM121" s="7"/>
      <c r="AN121" s="7"/>
      <c r="AO121" s="7"/>
      <c r="AP121" s="7"/>
    </row>
    <row r="122" spans="1:42" ht="15" customHeight="1" x14ac:dyDescent="0.35">
      <c r="A122" s="3" t="s">
        <v>35</v>
      </c>
      <c r="B122" s="3"/>
      <c r="C122" s="3" t="s">
        <v>440</v>
      </c>
      <c r="D122" s="3" t="s">
        <v>267</v>
      </c>
      <c r="E122" s="3" t="s">
        <v>36</v>
      </c>
      <c r="F122" s="3" t="s">
        <v>267</v>
      </c>
      <c r="G122" s="3" t="s">
        <v>240</v>
      </c>
      <c r="H122" s="3" t="s">
        <v>20</v>
      </c>
      <c r="I122" s="9" t="s">
        <v>39</v>
      </c>
      <c r="J122" s="4"/>
      <c r="K122" s="4"/>
      <c r="L122" s="7">
        <v>5.8509796038269997</v>
      </c>
      <c r="M122" s="7">
        <v>8.6168821682222205</v>
      </c>
      <c r="N122" s="7">
        <v>9.3855449464172107</v>
      </c>
      <c r="O122" s="7">
        <v>12.312894558534021</v>
      </c>
      <c r="P122" s="7">
        <v>15.597017932683229</v>
      </c>
      <c r="Q122" s="7">
        <v>22.618141729384661</v>
      </c>
      <c r="R122" s="7">
        <v>27.960930753964941</v>
      </c>
      <c r="S122" s="7">
        <v>31.959011271595941</v>
      </c>
      <c r="T122" s="7">
        <v>35.337939634919167</v>
      </c>
      <c r="U122" s="7">
        <v>38.542989335954204</v>
      </c>
      <c r="V122" s="7">
        <v>42.017648756504059</v>
      </c>
      <c r="W122" s="7"/>
      <c r="X122" s="7"/>
      <c r="Y122" s="7"/>
      <c r="Z122" s="7"/>
      <c r="AA122" s="7">
        <v>56.579161890782423</v>
      </c>
      <c r="AB122" s="7"/>
      <c r="AC122" s="7"/>
      <c r="AD122" s="7"/>
      <c r="AE122" s="7"/>
      <c r="AF122" s="7">
        <v>65.468625366687775</v>
      </c>
      <c r="AG122" s="7"/>
      <c r="AH122" s="7"/>
      <c r="AI122" s="7"/>
      <c r="AJ122" s="7"/>
      <c r="AK122" s="7">
        <v>66.159993764013052</v>
      </c>
      <c r="AL122" s="7"/>
      <c r="AM122" s="7"/>
      <c r="AN122" s="7"/>
      <c r="AO122" s="7"/>
      <c r="AP122" s="7"/>
    </row>
    <row r="123" spans="1:42" ht="15" customHeight="1" x14ac:dyDescent="0.35">
      <c r="A123" s="3" t="s">
        <v>35</v>
      </c>
      <c r="B123" s="3"/>
      <c r="C123" s="3" t="s">
        <v>441</v>
      </c>
      <c r="D123" s="3" t="s">
        <v>442</v>
      </c>
      <c r="E123" s="3" t="s">
        <v>36</v>
      </c>
      <c r="F123" s="3" t="s">
        <v>272</v>
      </c>
      <c r="G123" s="3" t="s">
        <v>240</v>
      </c>
      <c r="H123" s="3" t="s">
        <v>20</v>
      </c>
      <c r="I123" s="9" t="s">
        <v>39</v>
      </c>
      <c r="J123" s="4"/>
      <c r="K123" s="4" t="s">
        <v>273</v>
      </c>
      <c r="L123" s="7">
        <v>0.25401698765926989</v>
      </c>
      <c r="M123" s="7">
        <v>0.28544289426645281</v>
      </c>
      <c r="N123" s="7">
        <v>0.19924649014137691</v>
      </c>
      <c r="O123" s="7">
        <v>0.84379586600698531</v>
      </c>
      <c r="P123" s="7">
        <v>0.9622118305414914</v>
      </c>
      <c r="Q123" s="7">
        <v>1.7484232373535631</v>
      </c>
      <c r="R123" s="7">
        <v>3.102159861475231</v>
      </c>
      <c r="S123" s="7">
        <v>4.4186166934669027</v>
      </c>
      <c r="T123" s="7">
        <v>5.6263681612908831</v>
      </c>
      <c r="U123" s="7">
        <v>7.0144346822053194</v>
      </c>
      <c r="V123" s="7">
        <v>9.199566809460519</v>
      </c>
      <c r="W123" s="7"/>
      <c r="X123" s="7"/>
      <c r="Y123" s="7"/>
      <c r="Z123" s="7"/>
      <c r="AA123" s="7">
        <v>18.57203217968345</v>
      </c>
      <c r="AB123" s="7"/>
      <c r="AC123" s="7"/>
      <c r="AD123" s="7"/>
      <c r="AE123" s="7"/>
      <c r="AF123" s="7">
        <v>22.995272114872929</v>
      </c>
      <c r="AG123" s="7"/>
      <c r="AH123" s="7"/>
      <c r="AI123" s="7"/>
      <c r="AJ123" s="7"/>
      <c r="AK123" s="7">
        <v>26.177440915256739</v>
      </c>
      <c r="AL123" s="7"/>
      <c r="AM123" s="7"/>
      <c r="AN123" s="7"/>
      <c r="AO123" s="7"/>
      <c r="AP123" s="7"/>
    </row>
    <row r="124" spans="1:42" ht="15" customHeight="1" x14ac:dyDescent="0.35">
      <c r="A124" s="3" t="s">
        <v>35</v>
      </c>
      <c r="B124" s="3"/>
      <c r="C124" s="3" t="s">
        <v>443</v>
      </c>
      <c r="D124" s="3" t="s">
        <v>278</v>
      </c>
      <c r="E124" s="3" t="s">
        <v>36</v>
      </c>
      <c r="F124" s="3" t="s">
        <v>278</v>
      </c>
      <c r="G124" s="3" t="s">
        <v>240</v>
      </c>
      <c r="H124" s="3" t="s">
        <v>20</v>
      </c>
      <c r="I124" s="9" t="s">
        <v>39</v>
      </c>
      <c r="J124" s="4"/>
      <c r="K124" s="4"/>
      <c r="L124" s="7">
        <v>5.2005111048041064</v>
      </c>
      <c r="M124" s="7">
        <v>5.1674686567488459</v>
      </c>
      <c r="N124" s="7">
        <v>5.0686685494086978</v>
      </c>
      <c r="O124" s="7">
        <v>4.9159737628116771</v>
      </c>
      <c r="P124" s="7">
        <v>4.7397462935136652</v>
      </c>
      <c r="Q124" s="7">
        <v>4.3652926007930368</v>
      </c>
      <c r="R124" s="7">
        <v>3.9792885827670861</v>
      </c>
      <c r="S124" s="7">
        <v>3.6972137016786828</v>
      </c>
      <c r="T124" s="7">
        <v>3.390328545612777</v>
      </c>
      <c r="U124" s="7">
        <v>3.2215215099791559</v>
      </c>
      <c r="V124" s="7">
        <v>3.1822584411029271</v>
      </c>
      <c r="W124" s="7"/>
      <c r="X124" s="7"/>
      <c r="Y124" s="7"/>
      <c r="Z124" s="7"/>
      <c r="AA124" s="7">
        <v>3.5518146864224001</v>
      </c>
      <c r="AB124" s="7"/>
      <c r="AC124" s="7"/>
      <c r="AD124" s="7"/>
      <c r="AE124" s="7"/>
      <c r="AF124" s="7">
        <v>4.1103874434940977</v>
      </c>
      <c r="AG124" s="7"/>
      <c r="AH124" s="7"/>
      <c r="AI124" s="7"/>
      <c r="AJ124" s="7"/>
      <c r="AK124" s="7">
        <v>4.804680239472483</v>
      </c>
      <c r="AL124" s="7"/>
      <c r="AM124" s="7"/>
      <c r="AN124" s="7"/>
      <c r="AO124" s="7"/>
      <c r="AP124" s="7"/>
    </row>
    <row r="125" spans="1:42" ht="15" customHeight="1" x14ac:dyDescent="0.35">
      <c r="A125" s="3" t="s">
        <v>35</v>
      </c>
      <c r="B125" s="3"/>
      <c r="C125" s="3" t="s">
        <v>444</v>
      </c>
      <c r="D125" s="3" t="s">
        <v>445</v>
      </c>
      <c r="E125" s="3" t="s">
        <v>36</v>
      </c>
      <c r="F125" s="3" t="s">
        <v>283</v>
      </c>
      <c r="G125" s="3" t="s">
        <v>240</v>
      </c>
      <c r="H125" s="3" t="s">
        <v>20</v>
      </c>
      <c r="I125" s="9" t="s">
        <v>39</v>
      </c>
      <c r="J125" s="4"/>
      <c r="K125" s="4"/>
      <c r="L125" s="7">
        <v>0</v>
      </c>
      <c r="M125" s="7">
        <v>0</v>
      </c>
      <c r="N125" s="7">
        <v>0</v>
      </c>
      <c r="O125" s="7">
        <v>0</v>
      </c>
      <c r="P125" s="7">
        <v>0</v>
      </c>
      <c r="Q125" s="7">
        <v>0</v>
      </c>
      <c r="R125" s="7">
        <v>0</v>
      </c>
      <c r="S125" s="7">
        <v>0</v>
      </c>
      <c r="T125" s="7">
        <v>0</v>
      </c>
      <c r="U125" s="7">
        <v>0</v>
      </c>
      <c r="V125" s="7">
        <v>0</v>
      </c>
      <c r="W125" s="7"/>
      <c r="X125" s="7"/>
      <c r="Y125" s="7"/>
      <c r="Z125" s="7"/>
      <c r="AA125" s="7">
        <v>0</v>
      </c>
      <c r="AB125" s="7"/>
      <c r="AC125" s="7"/>
      <c r="AD125" s="7"/>
      <c r="AE125" s="7"/>
      <c r="AF125" s="7">
        <v>0</v>
      </c>
      <c r="AG125" s="7"/>
      <c r="AH125" s="7"/>
      <c r="AI125" s="7"/>
      <c r="AJ125" s="7"/>
      <c r="AK125" s="7">
        <v>0</v>
      </c>
      <c r="AL125" s="7"/>
      <c r="AM125" s="7"/>
      <c r="AN125" s="7"/>
      <c r="AO125" s="7"/>
      <c r="AP125" s="7"/>
    </row>
    <row r="126" spans="1:42" ht="15" customHeight="1" x14ac:dyDescent="0.35">
      <c r="A126" s="3" t="s">
        <v>35</v>
      </c>
      <c r="B126" s="3"/>
      <c r="C126" s="3" t="s">
        <v>447</v>
      </c>
      <c r="D126" s="3" t="s">
        <v>298</v>
      </c>
      <c r="E126" s="3" t="s">
        <v>36</v>
      </c>
      <c r="F126" s="3" t="s">
        <v>298</v>
      </c>
      <c r="G126" s="3" t="s">
        <v>116</v>
      </c>
      <c r="H126" s="3" t="s">
        <v>20</v>
      </c>
      <c r="I126" s="9" t="s">
        <v>39</v>
      </c>
      <c r="J126" s="4"/>
      <c r="K126" s="4"/>
      <c r="L126" s="7">
        <v>1.838179565429688</v>
      </c>
      <c r="M126" s="7">
        <v>2.8702292480468752</v>
      </c>
      <c r="N126" s="7">
        <v>4.4077011718749999</v>
      </c>
      <c r="O126" s="7">
        <v>5.8562524414062498</v>
      </c>
      <c r="P126" s="7">
        <v>7.50876708984375</v>
      </c>
      <c r="Q126" s="7">
        <v>9.0837666015625</v>
      </c>
      <c r="R126" s="7">
        <v>10.658766601562499</v>
      </c>
      <c r="S126" s="7">
        <v>12.2337666015625</v>
      </c>
      <c r="T126" s="7">
        <v>13.8087666015625</v>
      </c>
      <c r="U126" s="7">
        <v>15.383766601562501</v>
      </c>
      <c r="V126" s="7">
        <v>16.958767578124998</v>
      </c>
      <c r="W126" s="7"/>
      <c r="X126" s="7"/>
      <c r="Y126" s="7"/>
      <c r="Z126" s="7"/>
      <c r="AA126" s="7">
        <v>23.032605468749999</v>
      </c>
      <c r="AB126" s="7"/>
      <c r="AC126" s="7"/>
      <c r="AD126" s="7"/>
      <c r="AE126" s="7"/>
      <c r="AF126" s="7">
        <v>24.363126953125001</v>
      </c>
      <c r="AG126" s="7"/>
      <c r="AH126" s="7"/>
      <c r="AI126" s="7"/>
      <c r="AJ126" s="7"/>
      <c r="AK126" s="7">
        <v>27.129728515625001</v>
      </c>
      <c r="AL126" s="7"/>
      <c r="AM126" s="7"/>
      <c r="AN126" s="7"/>
      <c r="AO126" s="7"/>
      <c r="AP126" s="7"/>
    </row>
    <row r="127" spans="1:42" x14ac:dyDescent="0.25">
      <c r="A127" s="3" t="s">
        <v>35</v>
      </c>
      <c r="B127" s="3"/>
      <c r="C127" s="3" t="s">
        <v>448</v>
      </c>
      <c r="D127" s="3" t="s">
        <v>299</v>
      </c>
      <c r="E127" s="3" t="s">
        <v>36</v>
      </c>
      <c r="F127" s="3" t="s">
        <v>299</v>
      </c>
      <c r="G127" s="3" t="s">
        <v>38</v>
      </c>
      <c r="H127" s="3" t="s">
        <v>20</v>
      </c>
      <c r="I127" s="9" t="s">
        <v>39</v>
      </c>
      <c r="J127" s="4"/>
      <c r="K127" s="4"/>
      <c r="L127" s="7">
        <v>8.0799999999999997E-2</v>
      </c>
      <c r="M127" s="7">
        <v>8.1599999999999992E-2</v>
      </c>
      <c r="N127" s="7">
        <v>8.2400000976562499E-2</v>
      </c>
      <c r="O127" s="7">
        <v>8.3199999023437499E-2</v>
      </c>
      <c r="P127" s="7">
        <v>8.3999999023437494E-2</v>
      </c>
      <c r="Q127" s="7">
        <v>8.48E-2</v>
      </c>
      <c r="R127" s="7">
        <v>8.5600001953124991E-2</v>
      </c>
      <c r="S127" s="7">
        <v>8.6399998046874996E-2</v>
      </c>
      <c r="T127" s="7">
        <v>8.7199999023437502E-2</v>
      </c>
      <c r="U127" s="7">
        <v>8.8000000976562492E-2</v>
      </c>
      <c r="V127" s="7">
        <v>8.879999999999999E-2</v>
      </c>
      <c r="W127" s="7"/>
      <c r="X127" s="7"/>
      <c r="Y127" s="7"/>
      <c r="Z127" s="7"/>
      <c r="AA127" s="7">
        <v>8.879999999999999E-2</v>
      </c>
      <c r="AB127" s="7"/>
      <c r="AC127" s="7"/>
      <c r="AD127" s="7"/>
      <c r="AE127" s="7"/>
      <c r="AF127" s="7">
        <v>8.879999999999999E-2</v>
      </c>
      <c r="AG127" s="7"/>
      <c r="AH127" s="7"/>
      <c r="AI127" s="7"/>
      <c r="AJ127" s="7"/>
      <c r="AK127" s="7">
        <v>8.879999999999999E-2</v>
      </c>
      <c r="AL127" s="7"/>
      <c r="AM127" s="7"/>
      <c r="AN127" s="7"/>
      <c r="AO127" s="7"/>
      <c r="AP127" s="7"/>
    </row>
    <row r="128" spans="1:42" x14ac:dyDescent="0.25">
      <c r="A128" s="3" t="s">
        <v>35</v>
      </c>
      <c r="B128" s="3"/>
      <c r="C128" s="3" t="s">
        <v>446</v>
      </c>
      <c r="D128" s="3" t="s">
        <v>296</v>
      </c>
      <c r="E128" s="3" t="s">
        <v>36</v>
      </c>
      <c r="F128" s="3" t="s">
        <v>296</v>
      </c>
      <c r="G128" s="3" t="s">
        <v>38</v>
      </c>
      <c r="H128" s="3" t="s">
        <v>20</v>
      </c>
      <c r="I128" s="9" t="s">
        <v>39</v>
      </c>
      <c r="J128" s="4"/>
      <c r="K128" s="4"/>
      <c r="L128" s="7">
        <v>28.379968843196181</v>
      </c>
      <c r="M128" s="7">
        <v>26.442913035951861</v>
      </c>
      <c r="N128" s="7">
        <v>24.506186969753848</v>
      </c>
      <c r="O128" s="7">
        <v>22.569649127118009</v>
      </c>
      <c r="P128" s="7">
        <v>20.63338137333837</v>
      </c>
      <c r="Q128" s="7">
        <v>18.697278103603171</v>
      </c>
      <c r="R128" s="7">
        <v>17.804501757016851</v>
      </c>
      <c r="S128" s="7">
        <v>16.912140223849612</v>
      </c>
      <c r="T128" s="7">
        <v>16.02019324267917</v>
      </c>
      <c r="U128" s="7">
        <v>15.128645190353961</v>
      </c>
      <c r="V128" s="7">
        <v>14.237424299073099</v>
      </c>
      <c r="W128" s="7"/>
      <c r="X128" s="7"/>
      <c r="Y128" s="7"/>
      <c r="Z128" s="7"/>
      <c r="AA128" s="7">
        <v>14.197499883340569</v>
      </c>
      <c r="AB128" s="7"/>
      <c r="AC128" s="7"/>
      <c r="AD128" s="7"/>
      <c r="AE128" s="7"/>
      <c r="AF128" s="7">
        <v>14.182617479421181</v>
      </c>
      <c r="AG128" s="7"/>
      <c r="AH128" s="7"/>
      <c r="AI128" s="7"/>
      <c r="AJ128" s="7"/>
      <c r="AK128" s="7">
        <v>14.168299639731259</v>
      </c>
      <c r="AL128" s="7"/>
      <c r="AM128" s="7"/>
      <c r="AN128" s="7"/>
      <c r="AO128" s="7"/>
      <c r="AP128" s="7"/>
    </row>
    <row r="129" spans="1:42" x14ac:dyDescent="0.25">
      <c r="A129" s="3" t="s">
        <v>16</v>
      </c>
      <c r="B129" s="3"/>
      <c r="C129" s="3" t="s">
        <v>449</v>
      </c>
      <c r="D129" s="3" t="s">
        <v>18</v>
      </c>
      <c r="E129" s="3" t="s">
        <v>17</v>
      </c>
      <c r="F129" s="3" t="s">
        <v>18</v>
      </c>
      <c r="G129" s="3" t="s">
        <v>19</v>
      </c>
      <c r="H129" s="3" t="s">
        <v>20</v>
      </c>
      <c r="I129" s="9" t="s">
        <v>21</v>
      </c>
      <c r="J129" s="4"/>
      <c r="K129" s="4" t="s">
        <v>22</v>
      </c>
      <c r="L129" s="7">
        <v>0</v>
      </c>
      <c r="M129" s="7">
        <v>0</v>
      </c>
      <c r="N129" s="7">
        <v>0</v>
      </c>
      <c r="O129" s="7">
        <v>0</v>
      </c>
      <c r="P129" s="7">
        <v>0</v>
      </c>
      <c r="Q129" s="7">
        <v>0</v>
      </c>
      <c r="R129" s="7">
        <v>0</v>
      </c>
      <c r="S129" s="7">
        <v>0</v>
      </c>
      <c r="T129" s="7">
        <v>0.12573621700000001</v>
      </c>
      <c r="U129" s="7">
        <v>0.12808235900000001</v>
      </c>
      <c r="V129" s="7">
        <v>0.13061073500000001</v>
      </c>
      <c r="W129" s="7">
        <v>0.13001068399999999</v>
      </c>
      <c r="X129" s="7">
        <v>0.129577103</v>
      </c>
      <c r="Y129" s="7">
        <v>0.129273098</v>
      </c>
      <c r="Z129" s="7">
        <v>0.12912189800000001</v>
      </c>
      <c r="AA129" s="7">
        <v>0.129102613</v>
      </c>
      <c r="AB129" s="7">
        <v>0.12768376300000001</v>
      </c>
      <c r="AC129" s="7">
        <v>0.126336065</v>
      </c>
      <c r="AD129" s="7">
        <v>0.12502528399999999</v>
      </c>
      <c r="AE129" s="7">
        <v>0.12377028399999999</v>
      </c>
      <c r="AF129" s="7">
        <v>0.12255216400000001</v>
      </c>
      <c r="AG129" s="7">
        <v>0.12136661500000001</v>
      </c>
      <c r="AH129" s="7">
        <v>0.12021878200000001</v>
      </c>
      <c r="AI129" s="7">
        <v>0.11911195699999999</v>
      </c>
      <c r="AJ129" s="7">
        <v>0.118036719</v>
      </c>
      <c r="AK129" s="7">
        <v>0.116963969</v>
      </c>
      <c r="AL129" s="7"/>
      <c r="AM129" s="7"/>
      <c r="AN129" s="7"/>
      <c r="AO129" s="7"/>
      <c r="AP129" s="7"/>
    </row>
    <row r="130" spans="1:42" x14ac:dyDescent="0.25">
      <c r="A130" s="3" t="s">
        <v>16</v>
      </c>
      <c r="B130" s="3"/>
      <c r="C130" s="3" t="s">
        <v>450</v>
      </c>
      <c r="D130" s="3" t="s">
        <v>40</v>
      </c>
      <c r="E130" s="3" t="s">
        <v>17</v>
      </c>
      <c r="F130" s="3" t="s">
        <v>40</v>
      </c>
      <c r="G130" s="3" t="s">
        <v>41</v>
      </c>
      <c r="H130" s="3"/>
      <c r="I130" s="9" t="s">
        <v>21</v>
      </c>
      <c r="J130" s="4" t="s">
        <v>42</v>
      </c>
      <c r="K130" s="4" t="s">
        <v>22</v>
      </c>
      <c r="L130" s="7">
        <v>90.762686657694175</v>
      </c>
      <c r="M130" s="7">
        <v>91.98590383938064</v>
      </c>
      <c r="N130" s="7">
        <v>92.53141449931789</v>
      </c>
      <c r="O130" s="7">
        <v>92.826455987175791</v>
      </c>
      <c r="P130" s="7">
        <v>93.21876422506034</v>
      </c>
      <c r="Q130" s="7">
        <v>93.721521257435114</v>
      </c>
      <c r="R130" s="7">
        <v>94.156051580935866</v>
      </c>
      <c r="S130" s="7">
        <v>94.636487822868347</v>
      </c>
      <c r="T130" s="7">
        <v>95.152561599812458</v>
      </c>
      <c r="U130" s="7">
        <v>95.643407911562505</v>
      </c>
      <c r="V130" s="7">
        <v>96.11946236032442</v>
      </c>
      <c r="W130" s="7">
        <v>96.574988802564448</v>
      </c>
      <c r="X130" s="7">
        <v>97.028294945921772</v>
      </c>
      <c r="Y130" s="7">
        <v>97.481468955248502</v>
      </c>
      <c r="Z130" s="7">
        <v>97.956399499092896</v>
      </c>
      <c r="AA130" s="7">
        <v>98.457062179703442</v>
      </c>
      <c r="AB130" s="7">
        <v>98.97740068082733</v>
      </c>
      <c r="AC130" s="7">
        <v>99.52181956172484</v>
      </c>
      <c r="AD130" s="7">
        <v>100.06116841283247</v>
      </c>
      <c r="AE130" s="7">
        <v>100.5788433129191</v>
      </c>
      <c r="AF130" s="7">
        <v>101.06170645057469</v>
      </c>
      <c r="AG130" s="7">
        <v>101.49198239562931</v>
      </c>
      <c r="AH130" s="7">
        <v>101.89418488717462</v>
      </c>
      <c r="AI130" s="7">
        <v>102.28674849511124</v>
      </c>
      <c r="AJ130" s="7">
        <v>102.6672360176112</v>
      </c>
      <c r="AK130" s="7">
        <v>103.02544904400031</v>
      </c>
      <c r="AL130" s="7"/>
      <c r="AM130" s="7"/>
      <c r="AN130" s="7"/>
      <c r="AO130" s="7"/>
      <c r="AP130" s="7"/>
    </row>
    <row r="131" spans="1:42" x14ac:dyDescent="0.25">
      <c r="A131" s="3" t="s">
        <v>16</v>
      </c>
      <c r="B131" s="3"/>
      <c r="C131" s="3" t="s">
        <v>451</v>
      </c>
      <c r="D131" s="3" t="s">
        <v>75</v>
      </c>
      <c r="E131" s="3" t="s">
        <v>17</v>
      </c>
      <c r="F131" s="3" t="s">
        <v>75</v>
      </c>
      <c r="G131" s="3" t="s">
        <v>25</v>
      </c>
      <c r="H131" s="3" t="s">
        <v>20</v>
      </c>
      <c r="I131" s="9" t="s">
        <v>21</v>
      </c>
      <c r="J131" s="4" t="s">
        <v>76</v>
      </c>
      <c r="K131" s="4"/>
      <c r="L131" s="7">
        <v>9.851713189938998</v>
      </c>
      <c r="M131" s="7">
        <v>12.325440042069747</v>
      </c>
      <c r="N131" s="7">
        <v>15.107272420156962</v>
      </c>
      <c r="O131" s="7">
        <v>17.107931149823269</v>
      </c>
      <c r="P131" s="7">
        <v>18.975692459806176</v>
      </c>
      <c r="Q131" s="7">
        <v>20.776017479146351</v>
      </c>
      <c r="R131" s="7">
        <v>22.694449674707826</v>
      </c>
      <c r="S131" s="7">
        <v>24.770293005186772</v>
      </c>
      <c r="T131" s="7">
        <v>26.853955628619659</v>
      </c>
      <c r="U131" s="7">
        <v>28.902580838990389</v>
      </c>
      <c r="V131" s="7">
        <v>30.020720479552875</v>
      </c>
      <c r="W131" s="7">
        <v>31.257319835574364</v>
      </c>
      <c r="X131" s="7">
        <v>31.644485899745074</v>
      </c>
      <c r="Y131" s="7">
        <v>31.914647382594069</v>
      </c>
      <c r="Z131" s="7">
        <v>32.129814607172747</v>
      </c>
      <c r="AA131" s="7">
        <v>32.361208886256186</v>
      </c>
      <c r="AB131" s="7">
        <v>32.519417568896628</v>
      </c>
      <c r="AC131" s="7">
        <v>32.517521772342299</v>
      </c>
      <c r="AD131" s="7">
        <v>32.500082643426005</v>
      </c>
      <c r="AE131" s="7">
        <v>32.449334895516365</v>
      </c>
      <c r="AF131" s="7">
        <v>32.342515139563019</v>
      </c>
      <c r="AG131" s="7">
        <v>32.071687104481853</v>
      </c>
      <c r="AH131" s="7">
        <v>31.748955944629937</v>
      </c>
      <c r="AI131" s="7">
        <v>31.440415451785192</v>
      </c>
      <c r="AJ131" s="7">
        <v>31.043539087997456</v>
      </c>
      <c r="AK131" s="7">
        <v>30.538724237120856</v>
      </c>
      <c r="AL131" s="7"/>
      <c r="AM131" s="7"/>
      <c r="AN131" s="7"/>
      <c r="AO131" s="7"/>
      <c r="AP131" s="7"/>
    </row>
    <row r="132" spans="1:42" x14ac:dyDescent="0.25">
      <c r="A132" s="3" t="s">
        <v>16</v>
      </c>
      <c r="B132" s="3"/>
      <c r="C132" s="3" t="s">
        <v>452</v>
      </c>
      <c r="D132" s="3" t="s">
        <v>93</v>
      </c>
      <c r="E132" s="3" t="s">
        <v>17</v>
      </c>
      <c r="F132" s="3" t="s">
        <v>93</v>
      </c>
      <c r="G132" s="3" t="s">
        <v>25</v>
      </c>
      <c r="H132" s="3" t="s">
        <v>20</v>
      </c>
      <c r="I132" s="9" t="s">
        <v>21</v>
      </c>
      <c r="J132" s="4" t="s">
        <v>94</v>
      </c>
      <c r="K132" s="4"/>
      <c r="L132" s="7">
        <v>33.830129600567666</v>
      </c>
      <c r="M132" s="7">
        <v>35.050735265087823</v>
      </c>
      <c r="N132" s="7">
        <v>36.252363124914808</v>
      </c>
      <c r="O132" s="7">
        <v>37.104329752270978</v>
      </c>
      <c r="P132" s="7">
        <v>37.869011307350206</v>
      </c>
      <c r="Q132" s="7">
        <v>38.6653429723399</v>
      </c>
      <c r="R132" s="7">
        <v>39.522952614237539</v>
      </c>
      <c r="S132" s="7">
        <v>40.335107222406208</v>
      </c>
      <c r="T132" s="7">
        <v>41.24603730336873</v>
      </c>
      <c r="U132" s="7">
        <v>42.152292621102262</v>
      </c>
      <c r="V132" s="7">
        <v>42.54853715482276</v>
      </c>
      <c r="W132" s="7">
        <v>43.089500006525462</v>
      </c>
      <c r="X132" s="7">
        <v>43.343938332282896</v>
      </c>
      <c r="Y132" s="7">
        <v>43.555677399932883</v>
      </c>
      <c r="Z132" s="7">
        <v>43.758345541624919</v>
      </c>
      <c r="AA132" s="7">
        <v>43.984923500108927</v>
      </c>
      <c r="AB132" s="7">
        <v>44.160660313677155</v>
      </c>
      <c r="AC132" s="7">
        <v>44.2429094257432</v>
      </c>
      <c r="AD132" s="7">
        <v>44.32896054105224</v>
      </c>
      <c r="AE132" s="7">
        <v>44.398701243109237</v>
      </c>
      <c r="AF132" s="7">
        <v>44.437862161031731</v>
      </c>
      <c r="AG132" s="7">
        <v>44.372047785449105</v>
      </c>
      <c r="AH132" s="7">
        <v>44.288305430754491</v>
      </c>
      <c r="AI132" s="7">
        <v>44.210564687415733</v>
      </c>
      <c r="AJ132" s="7">
        <v>44.06745832240788</v>
      </c>
      <c r="AK132" s="7">
        <v>43.877773498094328</v>
      </c>
      <c r="AL132" s="7"/>
      <c r="AM132" s="7"/>
      <c r="AN132" s="7"/>
      <c r="AO132" s="7"/>
      <c r="AP132" s="7"/>
    </row>
    <row r="133" spans="1:42" x14ac:dyDescent="0.25">
      <c r="A133" s="3" t="s">
        <v>16</v>
      </c>
      <c r="B133" s="3"/>
      <c r="C133" s="3" t="e">
        <v>#N/A</v>
      </c>
      <c r="D133" s="3" t="e">
        <v>#N/A</v>
      </c>
      <c r="E133" s="3" t="s">
        <v>17</v>
      </c>
      <c r="F133" s="3" t="s">
        <v>107</v>
      </c>
      <c r="G133" s="3" t="s">
        <v>108</v>
      </c>
      <c r="H133" s="3" t="s">
        <v>20</v>
      </c>
      <c r="I133" s="9" t="s">
        <v>21</v>
      </c>
      <c r="J133" s="4" t="s">
        <v>109</v>
      </c>
      <c r="K133" s="4" t="s">
        <v>109</v>
      </c>
      <c r="L133" s="7" t="s">
        <v>109</v>
      </c>
      <c r="M133" s="7" t="s">
        <v>109</v>
      </c>
      <c r="N133" s="7" t="s">
        <v>109</v>
      </c>
      <c r="O133" s="7" t="s">
        <v>109</v>
      </c>
      <c r="P133" s="7" t="s">
        <v>109</v>
      </c>
      <c r="Q133" s="7" t="s">
        <v>109</v>
      </c>
      <c r="R133" s="7" t="s">
        <v>109</v>
      </c>
      <c r="S133" s="7" t="s">
        <v>109</v>
      </c>
      <c r="T133" s="7" t="s">
        <v>109</v>
      </c>
      <c r="U133" s="7" t="s">
        <v>109</v>
      </c>
      <c r="V133" s="7" t="s">
        <v>109</v>
      </c>
      <c r="W133" s="7" t="s">
        <v>109</v>
      </c>
      <c r="X133" s="7" t="s">
        <v>109</v>
      </c>
      <c r="Y133" s="7" t="s">
        <v>109</v>
      </c>
      <c r="Z133" s="7" t="s">
        <v>109</v>
      </c>
      <c r="AA133" s="7" t="s">
        <v>109</v>
      </c>
      <c r="AB133" s="7" t="s">
        <v>109</v>
      </c>
      <c r="AC133" s="7" t="s">
        <v>109</v>
      </c>
      <c r="AD133" s="7" t="s">
        <v>109</v>
      </c>
      <c r="AE133" s="7" t="s">
        <v>109</v>
      </c>
      <c r="AF133" s="7" t="s">
        <v>109</v>
      </c>
      <c r="AG133" s="7" t="s">
        <v>109</v>
      </c>
      <c r="AH133" s="7" t="s">
        <v>109</v>
      </c>
      <c r="AI133" s="7" t="s">
        <v>109</v>
      </c>
      <c r="AJ133" s="7" t="s">
        <v>109</v>
      </c>
      <c r="AK133" s="7" t="s">
        <v>109</v>
      </c>
      <c r="AL133" s="7"/>
      <c r="AM133" s="7"/>
      <c r="AN133" s="7"/>
      <c r="AO133" s="7"/>
      <c r="AP133" s="7"/>
    </row>
    <row r="134" spans="1:42" ht="15" customHeight="1" x14ac:dyDescent="0.25">
      <c r="A134" s="3" t="s">
        <v>16</v>
      </c>
      <c r="B134" s="3"/>
      <c r="C134" s="3" t="e">
        <v>#N/A</v>
      </c>
      <c r="D134" s="3" t="e">
        <v>#N/A</v>
      </c>
      <c r="E134" s="3" t="s">
        <v>17</v>
      </c>
      <c r="F134" s="3" t="s">
        <v>127</v>
      </c>
      <c r="G134" s="3" t="s">
        <v>108</v>
      </c>
      <c r="H134" s="3" t="s">
        <v>20</v>
      </c>
      <c r="I134" s="9" t="s">
        <v>21</v>
      </c>
      <c r="J134" s="4" t="s">
        <v>109</v>
      </c>
      <c r="K134" s="4" t="s">
        <v>109</v>
      </c>
      <c r="L134" s="7" t="s">
        <v>109</v>
      </c>
      <c r="M134" s="7" t="s">
        <v>109</v>
      </c>
      <c r="N134" s="7" t="s">
        <v>109</v>
      </c>
      <c r="O134" s="7" t="s">
        <v>109</v>
      </c>
      <c r="P134" s="7" t="s">
        <v>109</v>
      </c>
      <c r="Q134" s="7" t="s">
        <v>109</v>
      </c>
      <c r="R134" s="7" t="s">
        <v>109</v>
      </c>
      <c r="S134" s="7" t="s">
        <v>109</v>
      </c>
      <c r="T134" s="7" t="s">
        <v>109</v>
      </c>
      <c r="U134" s="7" t="s">
        <v>109</v>
      </c>
      <c r="V134" s="7" t="s">
        <v>109</v>
      </c>
      <c r="W134" s="7" t="s">
        <v>109</v>
      </c>
      <c r="X134" s="7" t="s">
        <v>109</v>
      </c>
      <c r="Y134" s="7" t="s">
        <v>109</v>
      </c>
      <c r="Z134" s="7" t="s">
        <v>109</v>
      </c>
      <c r="AA134" s="7" t="s">
        <v>109</v>
      </c>
      <c r="AB134" s="7" t="s">
        <v>109</v>
      </c>
      <c r="AC134" s="7" t="s">
        <v>109</v>
      </c>
      <c r="AD134" s="7" t="s">
        <v>109</v>
      </c>
      <c r="AE134" s="7" t="s">
        <v>109</v>
      </c>
      <c r="AF134" s="7" t="s">
        <v>109</v>
      </c>
      <c r="AG134" s="7" t="s">
        <v>109</v>
      </c>
      <c r="AH134" s="7" t="s">
        <v>109</v>
      </c>
      <c r="AI134" s="7" t="s">
        <v>109</v>
      </c>
      <c r="AJ134" s="7" t="s">
        <v>109</v>
      </c>
      <c r="AK134" s="7" t="s">
        <v>109</v>
      </c>
      <c r="AL134" s="7"/>
      <c r="AM134" s="7"/>
      <c r="AN134" s="7"/>
      <c r="AO134" s="7"/>
      <c r="AP134" s="7"/>
    </row>
    <row r="135" spans="1:42" x14ac:dyDescent="0.25">
      <c r="A135" s="3" t="s">
        <v>16</v>
      </c>
      <c r="B135" s="3"/>
      <c r="C135" s="3" t="s">
        <v>453</v>
      </c>
      <c r="D135" s="3" t="s">
        <v>454</v>
      </c>
      <c r="E135" s="3" t="s">
        <v>17</v>
      </c>
      <c r="F135" s="3" t="s">
        <v>139</v>
      </c>
      <c r="G135" s="3" t="s">
        <v>140</v>
      </c>
      <c r="H135" s="3" t="s">
        <v>20</v>
      </c>
      <c r="I135" s="9" t="s">
        <v>21</v>
      </c>
      <c r="J135" s="4" t="s">
        <v>141</v>
      </c>
      <c r="K135" s="4" t="s">
        <v>142</v>
      </c>
      <c r="L135" s="7">
        <v>300.61501298856911</v>
      </c>
      <c r="M135" s="7">
        <v>287.22728908190396</v>
      </c>
      <c r="N135" s="7">
        <v>261.99158380931112</v>
      </c>
      <c r="O135" s="7">
        <v>244.09675114085246</v>
      </c>
      <c r="P135" s="7">
        <v>212.44380095846822</v>
      </c>
      <c r="Q135" s="7">
        <v>174.91924335243465</v>
      </c>
      <c r="R135" s="7">
        <v>155.68533134785679</v>
      </c>
      <c r="S135" s="7">
        <v>120.69056665071537</v>
      </c>
      <c r="T135" s="7">
        <v>101.2235342986819</v>
      </c>
      <c r="U135" s="7">
        <v>82.205051218337076</v>
      </c>
      <c r="V135" s="7">
        <v>63.635483010317557</v>
      </c>
      <c r="W135" s="7">
        <v>50.106649515399113</v>
      </c>
      <c r="X135" s="7">
        <v>36.349408316440076</v>
      </c>
      <c r="Y135" s="7">
        <v>22.476835070846448</v>
      </c>
      <c r="Z135" s="7">
        <v>8.3760248896024336</v>
      </c>
      <c r="AA135" s="7">
        <v>-5.8399899608982651</v>
      </c>
      <c r="AB135" s="7">
        <v>-12.73523368410423</v>
      </c>
      <c r="AC135" s="7">
        <v>-19.291065684171372</v>
      </c>
      <c r="AD135" s="7">
        <v>-25.959244030967113</v>
      </c>
      <c r="AE135" s="7">
        <v>-32.513664335517774</v>
      </c>
      <c r="AF135" s="7">
        <v>-39.067024903297693</v>
      </c>
      <c r="AG135" s="7">
        <v>-44.828301847528962</v>
      </c>
      <c r="AH135" s="7">
        <v>-50.701062869621751</v>
      </c>
      <c r="AI135" s="7">
        <v>-56.572200835932165</v>
      </c>
      <c r="AJ135" s="7">
        <v>-62.441849165691053</v>
      </c>
      <c r="AK135" s="7">
        <v>-67.682207224790602</v>
      </c>
      <c r="AL135" s="7"/>
      <c r="AM135" s="7"/>
      <c r="AN135" s="7"/>
      <c r="AO135" s="7"/>
      <c r="AP135" s="7"/>
    </row>
    <row r="136" spans="1:42" x14ac:dyDescent="0.25">
      <c r="A136" s="3" t="s">
        <v>16</v>
      </c>
      <c r="B136" s="3"/>
      <c r="C136" s="3" t="s">
        <v>455</v>
      </c>
      <c r="D136" s="3" t="s">
        <v>154</v>
      </c>
      <c r="E136" s="3" t="s">
        <v>17</v>
      </c>
      <c r="F136" s="3" t="s">
        <v>154</v>
      </c>
      <c r="G136" s="3" t="s">
        <v>140</v>
      </c>
      <c r="H136" s="3" t="s">
        <v>20</v>
      </c>
      <c r="I136" s="9" t="s">
        <v>21</v>
      </c>
      <c r="J136" s="4" t="s">
        <v>141</v>
      </c>
      <c r="K136" s="4" t="s">
        <v>142</v>
      </c>
      <c r="L136" s="7">
        <v>67.922284326233779</v>
      </c>
      <c r="M136" s="7">
        <v>83.867704547561715</v>
      </c>
      <c r="N136" s="7">
        <v>89.172758646971175</v>
      </c>
      <c r="O136" s="7">
        <v>100.70141634485097</v>
      </c>
      <c r="P136" s="7">
        <v>101.21540955247175</v>
      </c>
      <c r="Q136" s="7">
        <v>95.591169422155843</v>
      </c>
      <c r="R136" s="7">
        <v>90.971733341790497</v>
      </c>
      <c r="S136" s="7">
        <v>86.985274812182212</v>
      </c>
      <c r="T136" s="7">
        <v>75.708742547095312</v>
      </c>
      <c r="U136" s="7">
        <v>67.289354664921007</v>
      </c>
      <c r="V136" s="7">
        <v>61.729364288672798</v>
      </c>
      <c r="W136" s="7">
        <v>57.089684284664997</v>
      </c>
      <c r="X136" s="7">
        <v>51.017252365538212</v>
      </c>
      <c r="Y136" s="7">
        <v>44.228384786980484</v>
      </c>
      <c r="Z136" s="7">
        <v>36.007558187559368</v>
      </c>
      <c r="AA136" s="7">
        <v>27.07061170407232</v>
      </c>
      <c r="AB136" s="7">
        <v>24.250541422514317</v>
      </c>
      <c r="AC136" s="7">
        <v>23.406170632003239</v>
      </c>
      <c r="AD136" s="7">
        <v>21.780254165194691</v>
      </c>
      <c r="AE136" s="7">
        <v>20.868732787973158</v>
      </c>
      <c r="AF136" s="7">
        <v>19.95586643014542</v>
      </c>
      <c r="AG136" s="7">
        <v>24.766825106013272</v>
      </c>
      <c r="AH136" s="7">
        <v>28.860579574307906</v>
      </c>
      <c r="AI136" s="7">
        <v>32.952714255929351</v>
      </c>
      <c r="AJ136" s="7">
        <v>37.043099400508424</v>
      </c>
      <c r="AK136" s="7">
        <v>39.700155698559769</v>
      </c>
      <c r="AL136" s="7"/>
      <c r="AM136" s="7"/>
      <c r="AN136" s="7"/>
      <c r="AO136" s="7"/>
      <c r="AP136" s="7"/>
    </row>
    <row r="137" spans="1:42" x14ac:dyDescent="0.25">
      <c r="A137" s="3" t="s">
        <v>16</v>
      </c>
      <c r="B137" s="3"/>
      <c r="C137" s="3" t="s">
        <v>456</v>
      </c>
      <c r="D137" s="3" t="s">
        <v>164</v>
      </c>
      <c r="E137" s="3" t="s">
        <v>17</v>
      </c>
      <c r="F137" s="3" t="s">
        <v>164</v>
      </c>
      <c r="G137" s="3" t="s">
        <v>140</v>
      </c>
      <c r="H137" s="3" t="s">
        <v>20</v>
      </c>
      <c r="I137" s="9" t="s">
        <v>21</v>
      </c>
      <c r="J137" s="4" t="s">
        <v>141</v>
      </c>
      <c r="K137" s="4" t="s">
        <v>142</v>
      </c>
      <c r="L137" s="7">
        <v>-51.873243542326946</v>
      </c>
      <c r="M137" s="7">
        <v>-43.887596595729491</v>
      </c>
      <c r="N137" s="7">
        <v>-38.54999545359081</v>
      </c>
      <c r="O137" s="7">
        <v>-32.213556509331312</v>
      </c>
      <c r="P137" s="7">
        <v>-28.952815069989171</v>
      </c>
      <c r="Q137" s="7">
        <v>-27.104792741752661</v>
      </c>
      <c r="R137" s="7">
        <v>-27.978582168905746</v>
      </c>
      <c r="S137" s="7">
        <v>-29.435470291720407</v>
      </c>
      <c r="T137" s="7">
        <v>-32.685217223240784</v>
      </c>
      <c r="U137" s="7">
        <v>-35.34080238431838</v>
      </c>
      <c r="V137" s="7">
        <v>-37.401033187863689</v>
      </c>
      <c r="W137" s="7">
        <v>-38.895356218768256</v>
      </c>
      <c r="X137" s="7">
        <v>-40.688972479470252</v>
      </c>
      <c r="Y137" s="7">
        <v>-42.63226695551208</v>
      </c>
      <c r="Z137" s="7">
        <v>-44.874434979227004</v>
      </c>
      <c r="AA137" s="7">
        <v>-47.266114077108739</v>
      </c>
      <c r="AB137" s="7">
        <v>-48.415696012193933</v>
      </c>
      <c r="AC137" s="7">
        <v>-49.208134443776316</v>
      </c>
      <c r="AD137" s="7">
        <v>-50.18471408497399</v>
      </c>
      <c r="AE137" s="7">
        <v>-51.012695592672344</v>
      </c>
      <c r="AF137" s="7">
        <v>-51.841389004024933</v>
      </c>
      <c r="AG137" s="7">
        <v>-51.247177223549556</v>
      </c>
      <c r="AH137" s="7">
        <v>-50.803050454042449</v>
      </c>
      <c r="AI137" s="7">
        <v>-50.359781044148079</v>
      </c>
      <c r="AJ137" s="7">
        <v>-49.917437671259648</v>
      </c>
      <c r="AK137" s="7">
        <v>-49.774692900287917</v>
      </c>
      <c r="AL137" s="7"/>
      <c r="AM137" s="7"/>
      <c r="AN137" s="7"/>
      <c r="AO137" s="7"/>
      <c r="AP137" s="7"/>
    </row>
    <row r="138" spans="1:42" ht="15" customHeight="1" x14ac:dyDescent="0.25">
      <c r="A138" s="3" t="s">
        <v>16</v>
      </c>
      <c r="B138" s="3"/>
      <c r="C138" s="3" t="s">
        <v>457</v>
      </c>
      <c r="D138" s="3" t="s">
        <v>458</v>
      </c>
      <c r="E138" s="3" t="s">
        <v>17</v>
      </c>
      <c r="F138" s="3" t="s">
        <v>175</v>
      </c>
      <c r="G138" s="3" t="s">
        <v>176</v>
      </c>
      <c r="H138" s="3" t="s">
        <v>20</v>
      </c>
      <c r="I138" s="9" t="s">
        <v>21</v>
      </c>
      <c r="J138" s="4" t="s">
        <v>177</v>
      </c>
      <c r="K138" s="4"/>
      <c r="L138" s="7">
        <v>0</v>
      </c>
      <c r="M138" s="7">
        <v>0</v>
      </c>
      <c r="N138" s="7">
        <v>0</v>
      </c>
      <c r="O138" s="7">
        <v>0.5</v>
      </c>
      <c r="P138" s="7">
        <v>0.95</v>
      </c>
      <c r="Q138" s="7">
        <v>1.35</v>
      </c>
      <c r="R138" s="7">
        <v>2</v>
      </c>
      <c r="S138" s="7">
        <v>2.5</v>
      </c>
      <c r="T138" s="7">
        <v>3</v>
      </c>
      <c r="U138" s="7">
        <v>3.45</v>
      </c>
      <c r="V138" s="7">
        <v>3.85</v>
      </c>
      <c r="W138" s="7">
        <v>4.2</v>
      </c>
      <c r="X138" s="7">
        <v>4.5</v>
      </c>
      <c r="Y138" s="7">
        <v>4.75</v>
      </c>
      <c r="Z138" s="7">
        <v>5</v>
      </c>
      <c r="AA138" s="7">
        <v>5.3516859999999999</v>
      </c>
      <c r="AB138" s="7">
        <v>5.3592510000000004</v>
      </c>
      <c r="AC138" s="7">
        <v>5.3678439999999998</v>
      </c>
      <c r="AD138" s="7">
        <v>5.3761320000000001</v>
      </c>
      <c r="AE138" s="7">
        <v>5.383121</v>
      </c>
      <c r="AF138" s="7">
        <v>5.3881699999999997</v>
      </c>
      <c r="AG138" s="7">
        <v>5.3915569999999997</v>
      </c>
      <c r="AH138" s="7">
        <v>5.3935370000000002</v>
      </c>
      <c r="AI138" s="7">
        <v>5.395092</v>
      </c>
      <c r="AJ138" s="7">
        <v>5.3962060000000003</v>
      </c>
      <c r="AK138" s="7">
        <v>5.396382</v>
      </c>
      <c r="AL138" s="7"/>
      <c r="AM138" s="7"/>
      <c r="AN138" s="7"/>
      <c r="AO138" s="7"/>
      <c r="AP138" s="7"/>
    </row>
    <row r="139" spans="1:42" x14ac:dyDescent="0.25">
      <c r="A139" s="3" t="s">
        <v>16</v>
      </c>
      <c r="B139" s="3"/>
      <c r="C139" s="3" t="s">
        <v>459</v>
      </c>
      <c r="D139" s="3" t="s">
        <v>460</v>
      </c>
      <c r="E139" s="3" t="s">
        <v>17</v>
      </c>
      <c r="F139" s="3" t="s">
        <v>187</v>
      </c>
      <c r="G139" s="3" t="s">
        <v>176</v>
      </c>
      <c r="H139" s="3" t="s">
        <v>20</v>
      </c>
      <c r="I139" s="9" t="s">
        <v>21</v>
      </c>
      <c r="J139" s="4" t="s">
        <v>177</v>
      </c>
      <c r="K139" s="4"/>
      <c r="L139" s="7">
        <v>0</v>
      </c>
      <c r="M139" s="7">
        <v>0</v>
      </c>
      <c r="N139" s="7">
        <v>0</v>
      </c>
      <c r="O139" s="7">
        <v>0</v>
      </c>
      <c r="P139" s="7">
        <v>2</v>
      </c>
      <c r="Q139" s="7">
        <v>2</v>
      </c>
      <c r="R139" s="7">
        <v>2</v>
      </c>
      <c r="S139" s="7">
        <v>6.3812379999999997</v>
      </c>
      <c r="T139" s="7">
        <v>11.381238</v>
      </c>
      <c r="U139" s="7">
        <v>17.181238</v>
      </c>
      <c r="V139" s="7">
        <v>17.728038000000002</v>
      </c>
      <c r="W139" s="7">
        <v>18.274839</v>
      </c>
      <c r="X139" s="7">
        <v>18.821639999999999</v>
      </c>
      <c r="Y139" s="7">
        <v>19.36844</v>
      </c>
      <c r="Z139" s="7">
        <v>19.915241000000002</v>
      </c>
      <c r="AA139" s="7">
        <v>20.462042</v>
      </c>
      <c r="AB139" s="7">
        <v>21.008842000000001</v>
      </c>
      <c r="AC139" s="7">
        <v>21.555643</v>
      </c>
      <c r="AD139" s="7">
        <v>22.102443999999998</v>
      </c>
      <c r="AE139" s="7">
        <v>22.649243999999999</v>
      </c>
      <c r="AF139" s="7">
        <v>23.196045000000002</v>
      </c>
      <c r="AG139" s="7">
        <v>23.138344</v>
      </c>
      <c r="AH139" s="7">
        <v>23.080642999999998</v>
      </c>
      <c r="AI139" s="7">
        <v>23.022942</v>
      </c>
      <c r="AJ139" s="7">
        <v>22.965240999999999</v>
      </c>
      <c r="AK139" s="7">
        <v>22.907540000000001</v>
      </c>
      <c r="AL139" s="7"/>
      <c r="AM139" s="7"/>
      <c r="AN139" s="7"/>
      <c r="AO139" s="7"/>
      <c r="AP139" s="7"/>
    </row>
    <row r="140" spans="1:42" x14ac:dyDescent="0.25">
      <c r="A140" s="3" t="s">
        <v>16</v>
      </c>
      <c r="B140" s="3"/>
      <c r="C140" s="3" t="s">
        <v>461</v>
      </c>
      <c r="D140" s="3" t="s">
        <v>462</v>
      </c>
      <c r="E140" s="3" t="s">
        <v>17</v>
      </c>
      <c r="F140" s="3" t="s">
        <v>197</v>
      </c>
      <c r="G140" s="3" t="s">
        <v>176</v>
      </c>
      <c r="H140" s="3" t="s">
        <v>20</v>
      </c>
      <c r="I140" s="9" t="s">
        <v>21</v>
      </c>
      <c r="J140" s="4" t="s">
        <v>177</v>
      </c>
      <c r="K140" s="4"/>
      <c r="L140" s="7">
        <v>0</v>
      </c>
      <c r="M140" s="7">
        <v>0</v>
      </c>
      <c r="N140" s="7">
        <v>0</v>
      </c>
      <c r="O140" s="7">
        <v>0</v>
      </c>
      <c r="P140" s="7">
        <v>0</v>
      </c>
      <c r="Q140" s="7">
        <v>0</v>
      </c>
      <c r="R140" s="7">
        <v>0</v>
      </c>
      <c r="S140" s="7">
        <v>0</v>
      </c>
      <c r="T140" s="7">
        <v>0</v>
      </c>
      <c r="U140" s="7">
        <v>0</v>
      </c>
      <c r="V140" s="7">
        <v>0</v>
      </c>
      <c r="W140" s="7">
        <v>0.22137999999999999</v>
      </c>
      <c r="X140" s="7">
        <v>0.44341000000000003</v>
      </c>
      <c r="Y140" s="7">
        <v>0.666439</v>
      </c>
      <c r="Z140" s="7">
        <v>0.89093</v>
      </c>
      <c r="AA140" s="7">
        <v>1.117337</v>
      </c>
      <c r="AB140" s="7">
        <v>1.1086750000000001</v>
      </c>
      <c r="AC140" s="7">
        <v>1.100014</v>
      </c>
      <c r="AD140" s="7">
        <v>1.0913520000000001</v>
      </c>
      <c r="AE140" s="7">
        <v>1.0826910000000001</v>
      </c>
      <c r="AF140" s="7">
        <v>1.0740289999999999</v>
      </c>
      <c r="AG140" s="7">
        <v>1.0653680000000001</v>
      </c>
      <c r="AH140" s="7">
        <v>1.0567059999999999</v>
      </c>
      <c r="AI140" s="7">
        <v>1.0480449999999999</v>
      </c>
      <c r="AJ140" s="7">
        <v>1.0393829999999999</v>
      </c>
      <c r="AK140" s="7">
        <v>1.0307219999999999</v>
      </c>
      <c r="AL140" s="7"/>
      <c r="AM140" s="7"/>
      <c r="AN140" s="7"/>
      <c r="AO140" s="7"/>
      <c r="AP140" s="7"/>
    </row>
    <row r="141" spans="1:42" x14ac:dyDescent="0.25">
      <c r="A141" s="3" t="s">
        <v>16</v>
      </c>
      <c r="B141" s="3"/>
      <c r="C141" s="3" t="s">
        <v>463</v>
      </c>
      <c r="D141" s="3" t="s">
        <v>464</v>
      </c>
      <c r="E141" s="3" t="s">
        <v>17</v>
      </c>
      <c r="F141" s="3" t="s">
        <v>203</v>
      </c>
      <c r="G141" s="3" t="s">
        <v>176</v>
      </c>
      <c r="H141" s="3" t="s">
        <v>20</v>
      </c>
      <c r="I141" s="9" t="s">
        <v>21</v>
      </c>
      <c r="J141" s="4" t="s">
        <v>177</v>
      </c>
      <c r="K141" s="4"/>
      <c r="L141" s="7">
        <v>0</v>
      </c>
      <c r="M141" s="7">
        <v>0</v>
      </c>
      <c r="N141" s="7">
        <v>0</v>
      </c>
      <c r="O141" s="7">
        <v>7.4074000000000001E-2</v>
      </c>
      <c r="P141" s="7">
        <v>0.140741</v>
      </c>
      <c r="Q141" s="7">
        <v>0.2</v>
      </c>
      <c r="R141" s="7">
        <v>0.25185200000000002</v>
      </c>
      <c r="S141" s="7">
        <v>0.296296</v>
      </c>
      <c r="T141" s="7">
        <v>0.33333299999999999</v>
      </c>
      <c r="U141" s="7">
        <v>0.36296299999999998</v>
      </c>
      <c r="V141" s="7">
        <v>0.385185</v>
      </c>
      <c r="W141" s="7">
        <v>0.4</v>
      </c>
      <c r="X141" s="7">
        <v>0.40740700000000002</v>
      </c>
      <c r="Y141" s="7">
        <v>0.40740700000000002</v>
      </c>
      <c r="Z141" s="7">
        <v>0.40740700000000002</v>
      </c>
      <c r="AA141" s="7">
        <v>0.40740700000000002</v>
      </c>
      <c r="AB141" s="7">
        <v>0.40740700000000002</v>
      </c>
      <c r="AC141" s="7">
        <v>0.40740700000000002</v>
      </c>
      <c r="AD141" s="7">
        <v>0.40740700000000002</v>
      </c>
      <c r="AE141" s="7">
        <v>0.40740700000000002</v>
      </c>
      <c r="AF141" s="7">
        <v>0.40740700000000002</v>
      </c>
      <c r="AG141" s="7">
        <v>0.40740700000000002</v>
      </c>
      <c r="AH141" s="7">
        <v>0.40740700000000002</v>
      </c>
      <c r="AI141" s="7">
        <v>0.40740700000000002</v>
      </c>
      <c r="AJ141" s="7">
        <v>0.40740700000000002</v>
      </c>
      <c r="AK141" s="7">
        <v>0.40740700000000002</v>
      </c>
      <c r="AL141" s="7"/>
      <c r="AM141" s="7"/>
      <c r="AN141" s="7"/>
      <c r="AO141" s="7"/>
      <c r="AP141" s="7"/>
    </row>
    <row r="142" spans="1:42" x14ac:dyDescent="0.25">
      <c r="A142" s="3" t="s">
        <v>16</v>
      </c>
      <c r="B142" s="3"/>
      <c r="C142" s="3" t="s">
        <v>465</v>
      </c>
      <c r="D142" s="3" t="s">
        <v>466</v>
      </c>
      <c r="E142" s="3" t="s">
        <v>17</v>
      </c>
      <c r="F142" s="3" t="s">
        <v>210</v>
      </c>
      <c r="G142" s="3" t="s">
        <v>176</v>
      </c>
      <c r="H142" s="3" t="s">
        <v>20</v>
      </c>
      <c r="I142" s="9" t="s">
        <v>21</v>
      </c>
      <c r="J142" s="4" t="s">
        <v>177</v>
      </c>
      <c r="K142" s="4"/>
      <c r="L142" s="7">
        <v>0</v>
      </c>
      <c r="M142" s="7">
        <v>0</v>
      </c>
      <c r="N142" s="7">
        <v>0</v>
      </c>
      <c r="O142" s="7">
        <v>0</v>
      </c>
      <c r="P142" s="7">
        <v>0</v>
      </c>
      <c r="Q142" s="7">
        <v>0</v>
      </c>
      <c r="R142" s="7">
        <v>0</v>
      </c>
      <c r="S142" s="7">
        <v>0</v>
      </c>
      <c r="T142" s="7">
        <v>0</v>
      </c>
      <c r="U142" s="7">
        <v>0</v>
      </c>
      <c r="V142" s="7">
        <v>0</v>
      </c>
      <c r="W142" s="7">
        <v>0</v>
      </c>
      <c r="X142" s="7">
        <v>0</v>
      </c>
      <c r="Y142" s="7">
        <v>0</v>
      </c>
      <c r="Z142" s="7">
        <v>0</v>
      </c>
      <c r="AA142" s="7">
        <v>0</v>
      </c>
      <c r="AB142" s="7">
        <v>0</v>
      </c>
      <c r="AC142" s="7">
        <v>0</v>
      </c>
      <c r="AD142" s="7">
        <v>0</v>
      </c>
      <c r="AE142" s="7">
        <v>0</v>
      </c>
      <c r="AF142" s="7">
        <v>0</v>
      </c>
      <c r="AG142" s="7">
        <v>0</v>
      </c>
      <c r="AH142" s="7">
        <v>0</v>
      </c>
      <c r="AI142" s="7">
        <v>0</v>
      </c>
      <c r="AJ142" s="7">
        <v>0</v>
      </c>
      <c r="AK142" s="7">
        <v>0</v>
      </c>
      <c r="AL142" s="7"/>
      <c r="AM142" s="7"/>
      <c r="AN142" s="7"/>
      <c r="AO142" s="7"/>
      <c r="AP142" s="7"/>
    </row>
    <row r="143" spans="1:42" ht="14.45" customHeight="1" x14ac:dyDescent="0.25">
      <c r="A143" s="3" t="s">
        <v>16</v>
      </c>
      <c r="B143" s="3"/>
      <c r="C143" s="3" t="s">
        <v>467</v>
      </c>
      <c r="D143" s="3" t="s">
        <v>468</v>
      </c>
      <c r="E143" s="3" t="s">
        <v>17</v>
      </c>
      <c r="F143" s="3" t="s">
        <v>217</v>
      </c>
      <c r="G143" s="3" t="s">
        <v>38</v>
      </c>
      <c r="H143" s="3" t="s">
        <v>20</v>
      </c>
      <c r="I143" s="9" t="s">
        <v>21</v>
      </c>
      <c r="J143" s="4" t="s">
        <v>218</v>
      </c>
      <c r="K143" s="4" t="s">
        <v>219</v>
      </c>
      <c r="L143" s="7">
        <v>9.0991202500000007E-2</v>
      </c>
      <c r="M143" s="7">
        <v>0.13823023166666709</v>
      </c>
      <c r="N143" s="7">
        <v>0.21339600777777781</v>
      </c>
      <c r="O143" s="7">
        <v>1.4785661891666659</v>
      </c>
      <c r="P143" s="7">
        <v>4.3664836152777813</v>
      </c>
      <c r="Q143" s="7">
        <v>6.2795480844444489</v>
      </c>
      <c r="R143" s="7">
        <v>7.5118772008333314</v>
      </c>
      <c r="S143" s="7">
        <v>12.392032526111089</v>
      </c>
      <c r="T143" s="7">
        <v>20.361126409722189</v>
      </c>
      <c r="U143" s="7">
        <v>30.679836702222264</v>
      </c>
      <c r="V143" s="7">
        <v>39.20964806972227</v>
      </c>
      <c r="W143" s="7">
        <v>45.945763346666666</v>
      </c>
      <c r="X143" s="7">
        <v>48.66796273527779</v>
      </c>
      <c r="Y143" s="7">
        <v>50.382479763888881</v>
      </c>
      <c r="Z143" s="7">
        <v>51.833593702777826</v>
      </c>
      <c r="AA143" s="7">
        <v>53.211811343611068</v>
      </c>
      <c r="AB143" s="7">
        <v>54.991466719999963</v>
      </c>
      <c r="AC143" s="7">
        <v>56.340178651944477</v>
      </c>
      <c r="AD143" s="7">
        <v>57.662749539999965</v>
      </c>
      <c r="AE143" s="7">
        <v>58.997083774722256</v>
      </c>
      <c r="AF143" s="7">
        <v>60.327818564444399</v>
      </c>
      <c r="AG143" s="7">
        <v>60.228857588333305</v>
      </c>
      <c r="AH143" s="7">
        <v>60.130074075833335</v>
      </c>
      <c r="AI143" s="7">
        <v>60.017836233333369</v>
      </c>
      <c r="AJ143" s="7">
        <v>59.920134893888893</v>
      </c>
      <c r="AK143" s="7">
        <v>59.81287420388886</v>
      </c>
      <c r="AL143" s="7"/>
      <c r="AM143" s="7"/>
      <c r="AN143" s="7"/>
      <c r="AO143" s="7"/>
      <c r="AP143" s="7"/>
    </row>
    <row r="144" spans="1:42" x14ac:dyDescent="0.25">
      <c r="A144" s="3" t="s">
        <v>16</v>
      </c>
      <c r="B144" s="3"/>
      <c r="C144" s="3" t="s">
        <v>469</v>
      </c>
      <c r="D144" s="3" t="s">
        <v>470</v>
      </c>
      <c r="E144" s="3" t="s">
        <v>17</v>
      </c>
      <c r="F144" s="3" t="s">
        <v>222</v>
      </c>
      <c r="G144" s="3" t="s">
        <v>38</v>
      </c>
      <c r="H144" s="3" t="s">
        <v>20</v>
      </c>
      <c r="I144" s="9" t="s">
        <v>21</v>
      </c>
      <c r="J144" s="4" t="s">
        <v>223</v>
      </c>
      <c r="K144" s="4"/>
      <c r="L144" s="7">
        <v>0.1273782358333333</v>
      </c>
      <c r="M144" s="7">
        <v>0.19402684222222261</v>
      </c>
      <c r="N144" s="7">
        <v>0.29982797888888907</v>
      </c>
      <c r="O144" s="7">
        <v>1.8313358880555544</v>
      </c>
      <c r="P144" s="7">
        <v>5.0849071780555581</v>
      </c>
      <c r="Q144" s="7">
        <v>7.5613743316666717</v>
      </c>
      <c r="R144" s="7">
        <v>9.2602485455555534</v>
      </c>
      <c r="S144" s="7">
        <v>14.263493048611091</v>
      </c>
      <c r="T144" s="7">
        <v>22.394238399999974</v>
      </c>
      <c r="U144" s="7">
        <v>32.680634607777812</v>
      </c>
      <c r="V144" s="7">
        <v>41.226447640555591</v>
      </c>
      <c r="W144" s="7">
        <v>47.89391159611111</v>
      </c>
      <c r="X144" s="7">
        <v>50.607735624722238</v>
      </c>
      <c r="Y144" s="7">
        <v>52.332991878333331</v>
      </c>
      <c r="Z144" s="7">
        <v>53.826896975555606</v>
      </c>
      <c r="AA144" s="7">
        <v>55.262637863333289</v>
      </c>
      <c r="AB144" s="7">
        <v>57.161350858055535</v>
      </c>
      <c r="AC144" s="7">
        <v>58.658488614166707</v>
      </c>
      <c r="AD144" s="7">
        <v>60.155109450833287</v>
      </c>
      <c r="AE144" s="7">
        <v>61.722898894722256</v>
      </c>
      <c r="AF144" s="7">
        <v>63.362563663611063</v>
      </c>
      <c r="AG144" s="7">
        <v>63.518727948333307</v>
      </c>
      <c r="AH144" s="7">
        <v>63.652439596944454</v>
      </c>
      <c r="AI144" s="7">
        <v>63.756354276944485</v>
      </c>
      <c r="AJ144" s="7">
        <v>63.867864412499998</v>
      </c>
      <c r="AK144" s="7">
        <v>64.437984289999974</v>
      </c>
      <c r="AL144" s="7"/>
      <c r="AM144" s="7"/>
      <c r="AN144" s="7"/>
      <c r="AO144" s="7"/>
      <c r="AP144" s="7"/>
    </row>
    <row r="145" spans="1:42" ht="14.45" customHeight="1" x14ac:dyDescent="0.25">
      <c r="A145" s="3" t="s">
        <v>16</v>
      </c>
      <c r="B145" s="3"/>
      <c r="C145" s="3" t="s">
        <v>471</v>
      </c>
      <c r="D145" s="3" t="s">
        <v>472</v>
      </c>
      <c r="E145" s="3" t="s">
        <v>17</v>
      </c>
      <c r="F145" s="3" t="s">
        <v>230</v>
      </c>
      <c r="G145" s="3" t="s">
        <v>38</v>
      </c>
      <c r="H145" s="3" t="s">
        <v>20</v>
      </c>
      <c r="I145" s="9" t="s">
        <v>21</v>
      </c>
      <c r="J145" s="4" t="s">
        <v>231</v>
      </c>
      <c r="K145" s="4"/>
      <c r="L145" s="7">
        <v>0</v>
      </c>
      <c r="M145" s="7">
        <v>0</v>
      </c>
      <c r="N145" s="7">
        <v>0</v>
      </c>
      <c r="O145" s="7">
        <v>0.4757240911111108</v>
      </c>
      <c r="P145" s="7">
        <v>0.90494476472222263</v>
      </c>
      <c r="Q145" s="7">
        <v>1.2874872236111141</v>
      </c>
      <c r="R145" s="7">
        <v>1.621094366944448</v>
      </c>
      <c r="S145" s="7">
        <v>1.9069470713888859</v>
      </c>
      <c r="T145" s="7">
        <v>2.7219731550000001</v>
      </c>
      <c r="U145" s="7">
        <v>3.3737849052777813</v>
      </c>
      <c r="V145" s="7">
        <v>3.8624322102777779</v>
      </c>
      <c r="W145" s="7">
        <v>4.1874453722222187</v>
      </c>
      <c r="X145" s="7">
        <v>4.3493585897222191</v>
      </c>
      <c r="Y145" s="7">
        <v>4.348303709999997</v>
      </c>
      <c r="Z145" s="7">
        <v>4.3472487974999972</v>
      </c>
      <c r="AA145" s="7">
        <v>4.3461938958333297</v>
      </c>
      <c r="AB145" s="7">
        <v>4.3447940752777736</v>
      </c>
      <c r="AC145" s="7">
        <v>4.3433942658333304</v>
      </c>
      <c r="AD145" s="7">
        <v>4.3419944561111077</v>
      </c>
      <c r="AE145" s="7">
        <v>4.3405946466666627</v>
      </c>
      <c r="AF145" s="7">
        <v>4.3391948372222195</v>
      </c>
      <c r="AG145" s="7">
        <v>4.3369098538888862</v>
      </c>
      <c r="AH145" s="7">
        <v>4.3346248155555518</v>
      </c>
      <c r="AI145" s="7">
        <v>4.3323398324999971</v>
      </c>
      <c r="AJ145" s="7">
        <v>4.3300548161111081</v>
      </c>
      <c r="AK145" s="7">
        <v>4.3277698108333302</v>
      </c>
      <c r="AL145" s="7"/>
      <c r="AM145" s="7"/>
      <c r="AN145" s="7"/>
      <c r="AO145" s="7"/>
      <c r="AP145" s="7"/>
    </row>
    <row r="146" spans="1:42" x14ac:dyDescent="0.25">
      <c r="A146" s="3" t="s">
        <v>16</v>
      </c>
      <c r="B146" s="3"/>
      <c r="C146" s="3" t="s">
        <v>473</v>
      </c>
      <c r="D146" s="3" t="s">
        <v>474</v>
      </c>
      <c r="E146" s="3" t="s">
        <v>17</v>
      </c>
      <c r="F146" s="3" t="s">
        <v>237</v>
      </c>
      <c r="G146" s="3" t="s">
        <v>38</v>
      </c>
      <c r="H146" s="3" t="s">
        <v>20</v>
      </c>
      <c r="I146" s="9" t="s">
        <v>21</v>
      </c>
      <c r="J146" s="4" t="s">
        <v>238</v>
      </c>
      <c r="K146" s="4"/>
      <c r="L146" s="7">
        <v>327.33040579611117</v>
      </c>
      <c r="M146" s="7">
        <v>316.66624428777777</v>
      </c>
      <c r="N146" s="7">
        <v>303.35450063722215</v>
      </c>
      <c r="O146" s="7">
        <v>288.41709210972226</v>
      </c>
      <c r="P146" s="7">
        <v>273.96435528333325</v>
      </c>
      <c r="Q146" s="7">
        <v>262.50982596722218</v>
      </c>
      <c r="R146" s="7">
        <v>252.46176298138886</v>
      </c>
      <c r="S146" s="7">
        <v>240.1673480838889</v>
      </c>
      <c r="T146" s="7">
        <v>224.34145712555551</v>
      </c>
      <c r="U146" s="7">
        <v>206.46633253555561</v>
      </c>
      <c r="V146" s="7">
        <v>193.7778544297222</v>
      </c>
      <c r="W146" s="7">
        <v>182.31308943166673</v>
      </c>
      <c r="X146" s="7">
        <v>176.63436997750006</v>
      </c>
      <c r="Y146" s="7">
        <v>172.22331296222228</v>
      </c>
      <c r="Z146" s="7">
        <v>168.36112737499994</v>
      </c>
      <c r="AA146" s="7">
        <v>164.67961553138886</v>
      </c>
      <c r="AB146" s="7">
        <v>160.50533422777772</v>
      </c>
      <c r="AC146" s="7">
        <v>157.26002141333325</v>
      </c>
      <c r="AD146" s="7">
        <v>153.99104688194444</v>
      </c>
      <c r="AE146" s="7">
        <v>150.99582527416669</v>
      </c>
      <c r="AF146" s="7">
        <v>148.14484901888886</v>
      </c>
      <c r="AG146" s="7">
        <v>147.09390307694449</v>
      </c>
      <c r="AH146" s="7">
        <v>146.13606376611102</v>
      </c>
      <c r="AI146" s="7">
        <v>145.16734977361105</v>
      </c>
      <c r="AJ146" s="7">
        <v>144.57371024194447</v>
      </c>
      <c r="AK146" s="7">
        <v>144.29229125749995</v>
      </c>
      <c r="AL146" s="7"/>
      <c r="AM146" s="7"/>
      <c r="AN146" s="7"/>
      <c r="AO146" s="7"/>
      <c r="AP146" s="7"/>
    </row>
    <row r="147" spans="1:42" x14ac:dyDescent="0.25">
      <c r="A147" s="3" t="s">
        <v>16</v>
      </c>
      <c r="B147" s="3"/>
      <c r="C147" s="3" t="s">
        <v>475</v>
      </c>
      <c r="D147" s="3" t="s">
        <v>245</v>
      </c>
      <c r="E147" s="3" t="s">
        <v>17</v>
      </c>
      <c r="F147" s="3" t="s">
        <v>245</v>
      </c>
      <c r="G147" s="3" t="s">
        <v>25</v>
      </c>
      <c r="H147" s="3" t="s">
        <v>20</v>
      </c>
      <c r="I147" s="9" t="s">
        <v>21</v>
      </c>
      <c r="J147" s="4" t="s">
        <v>246</v>
      </c>
      <c r="K147" s="4"/>
      <c r="L147" s="7">
        <v>53.345954738630731</v>
      </c>
      <c r="M147" s="7">
        <v>51.592070542005096</v>
      </c>
      <c r="N147" s="7">
        <v>49.630587538871616</v>
      </c>
      <c r="O147" s="7">
        <v>47.860217168404134</v>
      </c>
      <c r="P147" s="7">
        <v>45.994300907830336</v>
      </c>
      <c r="Q147" s="7">
        <v>44.389033052800187</v>
      </c>
      <c r="R147" s="7">
        <v>42.976057201649873</v>
      </c>
      <c r="S147" s="7">
        <v>41.1375740692717</v>
      </c>
      <c r="T147" s="7">
        <v>38.683036565364212</v>
      </c>
      <c r="U147" s="7">
        <v>35.849010878924062</v>
      </c>
      <c r="V147" s="7">
        <v>33.770617794086199</v>
      </c>
      <c r="W147" s="7">
        <v>31.870954623374164</v>
      </c>
      <c r="X147" s="7">
        <v>30.943382851241779</v>
      </c>
      <c r="Y147" s="7">
        <v>30.228907025385265</v>
      </c>
      <c r="Z147" s="7">
        <v>29.588078614433812</v>
      </c>
      <c r="AA147" s="7">
        <v>28.963213804138672</v>
      </c>
      <c r="AB147" s="7">
        <v>28.310003420694478</v>
      </c>
      <c r="AC147" s="7">
        <v>27.811575077915119</v>
      </c>
      <c r="AD147" s="7">
        <v>27.300952688450064</v>
      </c>
      <c r="AE147" s="7">
        <v>26.838302713726982</v>
      </c>
      <c r="AF147" s="7">
        <v>26.397013257486783</v>
      </c>
      <c r="AG147" s="7">
        <v>26.28275452611296</v>
      </c>
      <c r="AH147" s="7">
        <v>26.18589391515755</v>
      </c>
      <c r="AI147" s="7">
        <v>26.076904721899872</v>
      </c>
      <c r="AJ147" s="7">
        <v>26.025576081704994</v>
      </c>
      <c r="AK147" s="7">
        <v>26.033149113891064</v>
      </c>
      <c r="AL147" s="7"/>
      <c r="AM147" s="7"/>
      <c r="AN147" s="7"/>
      <c r="AO147" s="7"/>
      <c r="AP147" s="7"/>
    </row>
    <row r="148" spans="1:42" x14ac:dyDescent="0.25">
      <c r="A148" s="3" t="s">
        <v>16</v>
      </c>
      <c r="B148" s="3"/>
      <c r="C148" s="3" t="s">
        <v>476</v>
      </c>
      <c r="D148" s="3" t="s">
        <v>308</v>
      </c>
      <c r="E148" s="3" t="s">
        <v>17</v>
      </c>
      <c r="F148" s="3" t="s">
        <v>308</v>
      </c>
      <c r="G148" s="3" t="s">
        <v>19</v>
      </c>
      <c r="H148" s="3" t="s">
        <v>20</v>
      </c>
      <c r="I148" s="9" t="s">
        <v>21</v>
      </c>
      <c r="J148" s="4" t="s">
        <v>313</v>
      </c>
      <c r="K148" s="4" t="s">
        <v>22</v>
      </c>
      <c r="L148" s="7">
        <v>0</v>
      </c>
      <c r="M148" s="7">
        <v>0</v>
      </c>
      <c r="N148" s="7">
        <v>0</v>
      </c>
      <c r="O148" s="7">
        <v>0</v>
      </c>
      <c r="P148" s="7">
        <v>0</v>
      </c>
      <c r="Q148" s="7">
        <v>0</v>
      </c>
      <c r="R148" s="7">
        <v>0</v>
      </c>
      <c r="S148" s="7">
        <v>0</v>
      </c>
      <c r="T148" s="7">
        <v>0</v>
      </c>
      <c r="U148" s="7">
        <v>0</v>
      </c>
      <c r="V148" s="7">
        <v>0</v>
      </c>
      <c r="W148" s="7">
        <v>0</v>
      </c>
      <c r="X148" s="7">
        <v>0</v>
      </c>
      <c r="Y148" s="7">
        <v>0</v>
      </c>
      <c r="Z148" s="7">
        <v>0</v>
      </c>
      <c r="AA148" s="7">
        <v>0</v>
      </c>
      <c r="AB148" s="7">
        <v>0</v>
      </c>
      <c r="AC148" s="7">
        <v>0</v>
      </c>
      <c r="AD148" s="7">
        <v>0</v>
      </c>
      <c r="AE148" s="7">
        <v>0</v>
      </c>
      <c r="AF148" s="7">
        <v>0</v>
      </c>
      <c r="AG148" s="7">
        <v>0</v>
      </c>
      <c r="AH148" s="7">
        <v>0</v>
      </c>
      <c r="AI148" s="7">
        <v>0</v>
      </c>
      <c r="AJ148" s="7">
        <v>0</v>
      </c>
      <c r="AK148" s="7">
        <v>0</v>
      </c>
      <c r="AL148" s="7"/>
      <c r="AM148" s="7"/>
      <c r="AN148" s="7"/>
      <c r="AO148" s="7"/>
      <c r="AP148" s="7"/>
    </row>
    <row r="149" spans="1:42" x14ac:dyDescent="0.25">
      <c r="A149" s="3" t="s">
        <v>16</v>
      </c>
      <c r="B149" s="3"/>
      <c r="C149" s="3" t="s">
        <v>477</v>
      </c>
      <c r="D149" s="3" t="s">
        <v>309</v>
      </c>
      <c r="E149" s="3" t="s">
        <v>17</v>
      </c>
      <c r="F149" s="3" t="s">
        <v>309</v>
      </c>
      <c r="G149" s="3" t="s">
        <v>19</v>
      </c>
      <c r="H149" s="3" t="s">
        <v>20</v>
      </c>
      <c r="I149" s="9" t="s">
        <v>21</v>
      </c>
      <c r="J149" s="4" t="s">
        <v>312</v>
      </c>
      <c r="K149" s="4" t="s">
        <v>22</v>
      </c>
      <c r="L149" s="7">
        <v>0</v>
      </c>
      <c r="M149" s="7">
        <v>0</v>
      </c>
      <c r="N149" s="7">
        <v>0</v>
      </c>
      <c r="O149" s="7">
        <v>0</v>
      </c>
      <c r="P149" s="7">
        <v>0</v>
      </c>
      <c r="Q149" s="7">
        <v>0</v>
      </c>
      <c r="R149" s="7">
        <v>0</v>
      </c>
      <c r="S149" s="7">
        <v>0</v>
      </c>
      <c r="T149" s="7">
        <v>0.12573621700000001</v>
      </c>
      <c r="U149" s="7">
        <v>0.12808235900000001</v>
      </c>
      <c r="V149" s="7">
        <v>0.13061073500000001</v>
      </c>
      <c r="W149" s="7">
        <v>0.13001068399999999</v>
      </c>
      <c r="X149" s="7">
        <v>0.129577103</v>
      </c>
      <c r="Y149" s="7">
        <v>0.129273098</v>
      </c>
      <c r="Z149" s="7">
        <v>0.12912189800000001</v>
      </c>
      <c r="AA149" s="7">
        <v>0.129102613</v>
      </c>
      <c r="AB149" s="7">
        <v>0.12768376300000001</v>
      </c>
      <c r="AC149" s="7">
        <v>0.126336065</v>
      </c>
      <c r="AD149" s="7">
        <v>0.12502528399999999</v>
      </c>
      <c r="AE149" s="7">
        <v>0.12377028399999999</v>
      </c>
      <c r="AF149" s="7">
        <v>0.12255216400000001</v>
      </c>
      <c r="AG149" s="7">
        <v>0.12136661500000001</v>
      </c>
      <c r="AH149" s="7">
        <v>0.12021878200000001</v>
      </c>
      <c r="AI149" s="7">
        <v>0.11911195699999999</v>
      </c>
      <c r="AJ149" s="7">
        <v>0.118036719</v>
      </c>
      <c r="AK149" s="7">
        <v>0.116963969</v>
      </c>
      <c r="AL149" s="7"/>
      <c r="AM149" s="7"/>
      <c r="AN149" s="7"/>
      <c r="AO149" s="7"/>
      <c r="AP149" s="7"/>
    </row>
    <row r="150" spans="1:42" x14ac:dyDescent="0.25">
      <c r="A150" s="3" t="s">
        <v>16</v>
      </c>
      <c r="B150" s="3"/>
      <c r="C150" s="3" t="s">
        <v>478</v>
      </c>
      <c r="D150" s="3" t="s">
        <v>300</v>
      </c>
      <c r="E150" s="3" t="s">
        <v>17</v>
      </c>
      <c r="F150" s="3" t="s">
        <v>300</v>
      </c>
      <c r="G150" s="3" t="s">
        <v>310</v>
      </c>
      <c r="H150" s="3" t="s">
        <v>20</v>
      </c>
      <c r="I150" s="9" t="s">
        <v>21</v>
      </c>
      <c r="J150" s="4" t="s">
        <v>314</v>
      </c>
      <c r="K150" s="4" t="s">
        <v>305</v>
      </c>
      <c r="L150" s="7">
        <v>1.8711714924142104</v>
      </c>
      <c r="M150" s="7">
        <v>-2.6320109542167915</v>
      </c>
      <c r="N150" s="7">
        <v>-9.1891934008477723</v>
      </c>
      <c r="O150" s="7">
        <v>-14.166375847478738</v>
      </c>
      <c r="P150" s="7">
        <v>-21.039558294109732</v>
      </c>
      <c r="Q150" s="7">
        <v>-29.176740740740726</v>
      </c>
      <c r="R150" s="7">
        <v>-38.966740740740754</v>
      </c>
      <c r="S150" s="7">
        <v>-48.124740740740727</v>
      </c>
      <c r="T150" s="7">
        <v>-58.704740740740739</v>
      </c>
      <c r="U150" s="7">
        <v>-68.652740740740725</v>
      </c>
      <c r="V150" s="7">
        <v>-77.968740740740742</v>
      </c>
      <c r="W150" s="7">
        <v>-84.240030479431312</v>
      </c>
      <c r="X150" s="7">
        <v>-90.827320218121926</v>
      </c>
      <c r="Y150" s="7">
        <v>-97.572609956812599</v>
      </c>
      <c r="Z150" s="7">
        <v>-104.63389969550319</v>
      </c>
      <c r="AA150" s="7">
        <v>-111.85318943419381</v>
      </c>
      <c r="AB150" s="7">
        <v>-114.42375654756839</v>
      </c>
      <c r="AC150" s="7">
        <v>-116.52032366094305</v>
      </c>
      <c r="AD150" s="7">
        <v>-118.77489077431767</v>
      </c>
      <c r="AE150" s="7">
        <v>-120.8714578876923</v>
      </c>
      <c r="AF150" s="7">
        <v>-122.96802500106691</v>
      </c>
      <c r="AG150" s="7">
        <v>-123.95859211444156</v>
      </c>
      <c r="AH150" s="7">
        <v>-125.10715922781618</v>
      </c>
      <c r="AI150" s="7">
        <v>-126.25572634119082</v>
      </c>
      <c r="AJ150" s="7">
        <v>-127.40429345456545</v>
      </c>
      <c r="AK150" s="7">
        <v>-128.86886056794006</v>
      </c>
      <c r="AL150" s="7"/>
      <c r="AM150" s="7"/>
      <c r="AN150" s="7"/>
      <c r="AO150" s="7"/>
      <c r="AP150" s="7"/>
    </row>
    <row r="151" spans="1:42" x14ac:dyDescent="0.25">
      <c r="A151" s="3" t="s">
        <v>16</v>
      </c>
      <c r="B151" s="3"/>
      <c r="C151" s="3" t="s">
        <v>479</v>
      </c>
      <c r="D151" s="3" t="s">
        <v>301</v>
      </c>
      <c r="E151" s="3" t="s">
        <v>17</v>
      </c>
      <c r="F151" s="3" t="s">
        <v>301</v>
      </c>
      <c r="G151" s="3" t="s">
        <v>310</v>
      </c>
      <c r="H151" s="3" t="s">
        <v>20</v>
      </c>
      <c r="I151" s="9" t="s">
        <v>21</v>
      </c>
      <c r="J151" s="4" t="s">
        <v>315</v>
      </c>
      <c r="K151" s="4" t="s">
        <v>305</v>
      </c>
      <c r="L151" s="7">
        <v>6.5008011220438142</v>
      </c>
      <c r="M151" s="7">
        <v>1.9976186754128378</v>
      </c>
      <c r="N151" s="7">
        <v>-4.5595637712181434</v>
      </c>
      <c r="O151" s="7">
        <v>-9.5367462178491564</v>
      </c>
      <c r="P151" s="7">
        <v>-16.409928664480127</v>
      </c>
      <c r="Q151" s="7">
        <v>-24.547111111111107</v>
      </c>
      <c r="R151" s="7">
        <v>-34.337111111111106</v>
      </c>
      <c r="S151" s="7">
        <v>-43.495111111111108</v>
      </c>
      <c r="T151" s="7">
        <v>-54.075111111111127</v>
      </c>
      <c r="U151" s="7">
        <v>-64.02311111111112</v>
      </c>
      <c r="V151" s="7">
        <v>-73.339111111111094</v>
      </c>
      <c r="W151" s="7">
        <v>-79.610400849801721</v>
      </c>
      <c r="X151" s="7">
        <v>-86.197690588492321</v>
      </c>
      <c r="Y151" s="7">
        <v>-92.942980327182951</v>
      </c>
      <c r="Z151" s="7">
        <v>-100.0042700658736</v>
      </c>
      <c r="AA151" s="7">
        <v>-107.22355980456419</v>
      </c>
      <c r="AB151" s="7">
        <v>-109.79412691793883</v>
      </c>
      <c r="AC151" s="7">
        <v>-111.89069403131342</v>
      </c>
      <c r="AD151" s="7">
        <v>-114.14526114468812</v>
      </c>
      <c r="AE151" s="7">
        <v>-116.24182825806272</v>
      </c>
      <c r="AF151" s="7">
        <v>-118.33839537143733</v>
      </c>
      <c r="AG151" s="7">
        <v>-119.32896248481192</v>
      </c>
      <c r="AH151" s="7">
        <v>-120.47752959818659</v>
      </c>
      <c r="AI151" s="7">
        <v>-121.62609671156119</v>
      </c>
      <c r="AJ151" s="7">
        <v>-122.77466382493587</v>
      </c>
      <c r="AK151" s="7">
        <v>-124.23923093831051</v>
      </c>
      <c r="AL151" s="7"/>
      <c r="AM151" s="7"/>
      <c r="AN151" s="7"/>
      <c r="AO151" s="7"/>
      <c r="AP151" s="7"/>
    </row>
    <row r="152" spans="1:42" x14ac:dyDescent="0.25">
      <c r="A152" s="3" t="s">
        <v>16</v>
      </c>
      <c r="B152" s="3"/>
      <c r="C152" s="3" t="s">
        <v>480</v>
      </c>
      <c r="D152" s="3" t="s">
        <v>306</v>
      </c>
      <c r="E152" s="3" t="s">
        <v>17</v>
      </c>
      <c r="F152" s="3" t="s">
        <v>306</v>
      </c>
      <c r="G152" s="3" t="s">
        <v>310</v>
      </c>
      <c r="H152" s="3" t="s">
        <v>20</v>
      </c>
      <c r="I152" s="9" t="s">
        <v>21</v>
      </c>
      <c r="J152" s="4" t="s">
        <v>317</v>
      </c>
      <c r="K152" s="4" t="s">
        <v>311</v>
      </c>
      <c r="L152" s="7">
        <v>103.72302334426605</v>
      </c>
      <c r="M152" s="7">
        <v>97.367989045783204</v>
      </c>
      <c r="N152" s="7">
        <v>88.958954747300368</v>
      </c>
      <c r="O152" s="7">
        <v>82.129920448817558</v>
      </c>
      <c r="P152" s="7">
        <v>73.404886150334704</v>
      </c>
      <c r="Q152" s="7">
        <v>63.415851851851862</v>
      </c>
      <c r="R152" s="7">
        <v>52.699925925925911</v>
      </c>
      <c r="S152" s="7">
        <v>41.690074074074083</v>
      </c>
      <c r="T152" s="7">
        <v>29.258222222222216</v>
      </c>
      <c r="U152" s="7">
        <v>17.458370370370385</v>
      </c>
      <c r="V152" s="7">
        <v>9.9942222222222146</v>
      </c>
      <c r="W152" s="7">
        <v>2.7970065576057199</v>
      </c>
      <c r="X152" s="7">
        <v>-4.7162091070108243</v>
      </c>
      <c r="Y152" s="7">
        <v>-12.387424771627414</v>
      </c>
      <c r="Z152" s="7">
        <v>-20.374640436243933</v>
      </c>
      <c r="AA152" s="7">
        <v>-28.519856100860473</v>
      </c>
      <c r="AB152" s="7">
        <v>-32.942275066086907</v>
      </c>
      <c r="AC152" s="7">
        <v>-36.890694031313416</v>
      </c>
      <c r="AD152" s="7">
        <v>-40.997112996539897</v>
      </c>
      <c r="AE152" s="7">
        <v>-44.945531961766378</v>
      </c>
      <c r="AF152" s="7">
        <v>-48.893950926992837</v>
      </c>
      <c r="AG152" s="7">
        <v>-50.81044396629342</v>
      </c>
      <c r="AH152" s="7">
        <v>-52.884937005593976</v>
      </c>
      <c r="AI152" s="7">
        <v>-54.959430044894525</v>
      </c>
      <c r="AJ152" s="7">
        <v>-57.033923084195074</v>
      </c>
      <c r="AK152" s="7">
        <v>-59.424416123495611</v>
      </c>
      <c r="AL152" s="7"/>
      <c r="AM152" s="7"/>
      <c r="AN152" s="7"/>
      <c r="AO152" s="7"/>
      <c r="AP152" s="7"/>
    </row>
    <row r="153" spans="1:42" x14ac:dyDescent="0.25">
      <c r="A153" s="3" t="s">
        <v>16</v>
      </c>
      <c r="B153" s="3"/>
      <c r="C153" s="3" t="s">
        <v>481</v>
      </c>
      <c r="D153" s="3" t="s">
        <v>307</v>
      </c>
      <c r="E153" s="3" t="s">
        <v>17</v>
      </c>
      <c r="F153" s="3" t="s">
        <v>307</v>
      </c>
      <c r="G153" s="3" t="s">
        <v>310</v>
      </c>
      <c r="H153" s="3" t="s">
        <v>20</v>
      </c>
      <c r="I153" s="9" t="s">
        <v>21</v>
      </c>
      <c r="J153" s="4" t="s">
        <v>316</v>
      </c>
      <c r="K153" s="4" t="s">
        <v>311</v>
      </c>
      <c r="L153" s="7">
        <v>159.27857889982161</v>
      </c>
      <c r="M153" s="7">
        <v>151.99761867541284</v>
      </c>
      <c r="N153" s="7">
        <v>142.66265845100409</v>
      </c>
      <c r="O153" s="7">
        <v>134.9076982265953</v>
      </c>
      <c r="P153" s="7">
        <v>125.25673800218655</v>
      </c>
      <c r="Q153" s="7">
        <v>114.34177777777779</v>
      </c>
      <c r="R153" s="7">
        <v>103.1628888888889</v>
      </c>
      <c r="S153" s="7">
        <v>91.227111111111114</v>
      </c>
      <c r="T153" s="7">
        <v>77.86933333333333</v>
      </c>
      <c r="U153" s="7">
        <v>65.143555555555551</v>
      </c>
      <c r="V153" s="7">
        <v>58.605333333333348</v>
      </c>
      <c r="W153" s="7">
        <v>50.945154705753836</v>
      </c>
      <c r="X153" s="7">
        <v>42.968976078174357</v>
      </c>
      <c r="Y153" s="7">
        <v>34.834797450594834</v>
      </c>
      <c r="Z153" s="7">
        <v>26.384618823015298</v>
      </c>
      <c r="AA153" s="7">
        <v>17.776440195435821</v>
      </c>
      <c r="AB153" s="7">
        <v>12.428095304283401</v>
      </c>
      <c r="AC153" s="7">
        <v>7.5537504131310369</v>
      </c>
      <c r="AD153" s="7">
        <v>2.5214055219785556</v>
      </c>
      <c r="AE153" s="7">
        <v>-2.3529393691738281</v>
      </c>
      <c r="AF153" s="7">
        <v>-7.2272842603262122</v>
      </c>
      <c r="AG153" s="7">
        <v>-9.6067402625896943</v>
      </c>
      <c r="AH153" s="7">
        <v>-12.144196264853255</v>
      </c>
      <c r="AI153" s="7">
        <v>-14.681652267116737</v>
      </c>
      <c r="AJ153" s="7">
        <v>-17.219108269380317</v>
      </c>
      <c r="AK153" s="7">
        <v>-20.072564271643838</v>
      </c>
      <c r="AL153" s="7"/>
      <c r="AM153" s="7"/>
      <c r="AN153" s="7"/>
      <c r="AO153" s="7"/>
      <c r="AP153" s="7"/>
    </row>
    <row r="154" spans="1:42" ht="14.45" customHeight="1" x14ac:dyDescent="0.25">
      <c r="A154" s="3" t="s">
        <v>43</v>
      </c>
      <c r="B154" s="3"/>
      <c r="C154" s="3" t="s">
        <v>482</v>
      </c>
      <c r="D154" s="3" t="s">
        <v>45</v>
      </c>
      <c r="E154" s="3" t="s">
        <v>44</v>
      </c>
      <c r="F154" s="3" t="s">
        <v>45</v>
      </c>
      <c r="G154" s="3" t="s">
        <v>38</v>
      </c>
      <c r="H154" s="3" t="s">
        <v>20</v>
      </c>
      <c r="I154" s="9" t="s">
        <v>46</v>
      </c>
      <c r="J154" s="4"/>
      <c r="K154" s="4" t="s">
        <v>47</v>
      </c>
      <c r="L154" s="7">
        <v>733.83011745545991</v>
      </c>
      <c r="M154" s="7">
        <v>720.35106782783043</v>
      </c>
      <c r="N154" s="7">
        <v>704.81061899130702</v>
      </c>
      <c r="O154" s="7">
        <v>692.52867499898525</v>
      </c>
      <c r="P154" s="7">
        <v>679.71721467853069</v>
      </c>
      <c r="Q154" s="7">
        <v>665.13726520049295</v>
      </c>
      <c r="R154" s="7">
        <v>652.82580337402919</v>
      </c>
      <c r="S154" s="7">
        <v>639.53326996372414</v>
      </c>
      <c r="T154" s="7">
        <v>624.15637719920267</v>
      </c>
      <c r="U154" s="7">
        <v>609.78426102050082</v>
      </c>
      <c r="V154" s="7">
        <v>595.42267609321777</v>
      </c>
      <c r="W154" s="7">
        <v>580.78484150045585</v>
      </c>
      <c r="X154" s="7">
        <v>567.50739659514488</v>
      </c>
      <c r="Y154" s="7">
        <v>554.79088054837393</v>
      </c>
      <c r="Z154" s="7">
        <v>542.48198799775719</v>
      </c>
      <c r="AA154" s="7">
        <v>530.76091388008604</v>
      </c>
      <c r="AB154" s="7">
        <v>515.37953392657028</v>
      </c>
      <c r="AC154" s="7">
        <v>500.95629246930974</v>
      </c>
      <c r="AD154" s="7">
        <v>487.68373750342789</v>
      </c>
      <c r="AE154" s="7">
        <v>474.43125502242799</v>
      </c>
      <c r="AF154" s="7">
        <v>462.34890444494039</v>
      </c>
      <c r="AG154" s="7">
        <v>453.20262245232703</v>
      </c>
      <c r="AH154" s="7">
        <v>444.71131282707921</v>
      </c>
      <c r="AI154" s="7">
        <v>437.262224006145</v>
      </c>
      <c r="AJ154" s="7">
        <v>430.68865526842166</v>
      </c>
      <c r="AK154" s="7">
        <v>424.1092676261033</v>
      </c>
      <c r="AL154" s="7"/>
      <c r="AM154" s="7"/>
      <c r="AN154" s="7"/>
      <c r="AO154" s="7"/>
      <c r="AP154" s="7"/>
    </row>
    <row r="155" spans="1:42" x14ac:dyDescent="0.25">
      <c r="A155" s="3" t="s">
        <v>43</v>
      </c>
      <c r="B155" s="3"/>
      <c r="C155" s="3" t="s">
        <v>483</v>
      </c>
      <c r="D155" s="3" t="s">
        <v>85</v>
      </c>
      <c r="E155" s="3" t="s">
        <v>44</v>
      </c>
      <c r="F155" s="3" t="s">
        <v>85</v>
      </c>
      <c r="G155" s="3" t="s">
        <v>60</v>
      </c>
      <c r="H155" s="3" t="s">
        <v>61</v>
      </c>
      <c r="I155" s="9" t="s">
        <v>46</v>
      </c>
      <c r="J155" s="4"/>
      <c r="K155" s="4"/>
      <c r="L155" s="7">
        <v>3186.6096607811251</v>
      </c>
      <c r="M155" s="7">
        <v>3181.5661806018397</v>
      </c>
      <c r="N155" s="7">
        <v>3170.1643472533437</v>
      </c>
      <c r="O155" s="7">
        <v>3155.9412546918838</v>
      </c>
      <c r="P155" s="7">
        <v>3155.5799927297398</v>
      </c>
      <c r="Q155" s="7">
        <v>3144.9100409090124</v>
      </c>
      <c r="R155" s="7">
        <v>3138.9892635019082</v>
      </c>
      <c r="S155" s="7">
        <v>3137.5291385895111</v>
      </c>
      <c r="T155" s="7">
        <v>3128.2076630269503</v>
      </c>
      <c r="U155" s="7">
        <v>3124.700833023423</v>
      </c>
      <c r="V155" s="7">
        <v>3112.489714567982</v>
      </c>
      <c r="W155" s="7">
        <v>3100.7806453912581</v>
      </c>
      <c r="X155" s="7">
        <v>3098.1191516173726</v>
      </c>
      <c r="Y155" s="7">
        <v>3093.2938715734867</v>
      </c>
      <c r="Z155" s="7">
        <v>3088.0128888756785</v>
      </c>
      <c r="AA155" s="7">
        <v>3080.4171091045014</v>
      </c>
      <c r="AB155" s="7">
        <v>3077.2681298707162</v>
      </c>
      <c r="AC155" s="7">
        <v>3065.6215291907106</v>
      </c>
      <c r="AD155" s="7">
        <v>3056.5275009532575</v>
      </c>
      <c r="AE155" s="7">
        <v>3048.99827089156</v>
      </c>
      <c r="AF155" s="7">
        <v>3046.8266756593625</v>
      </c>
      <c r="AG155" s="7">
        <v>3042.4900604997092</v>
      </c>
      <c r="AH155" s="7">
        <v>3029.2172670487525</v>
      </c>
      <c r="AI155" s="7">
        <v>3010.4895361817062</v>
      </c>
      <c r="AJ155" s="7">
        <v>3012.6820872530052</v>
      </c>
      <c r="AK155" s="7">
        <v>3000.4535232782887</v>
      </c>
      <c r="AL155" s="7"/>
      <c r="AM155" s="7"/>
      <c r="AN155" s="7"/>
      <c r="AO155" s="7"/>
      <c r="AP155" s="7"/>
    </row>
    <row r="156" spans="1:42" x14ac:dyDescent="0.25">
      <c r="A156" s="3" t="s">
        <v>43</v>
      </c>
      <c r="B156" s="3"/>
      <c r="C156" s="3" t="s">
        <v>484</v>
      </c>
      <c r="D156" s="3" t="s">
        <v>96</v>
      </c>
      <c r="E156" s="3" t="s">
        <v>44</v>
      </c>
      <c r="F156" s="3" t="s">
        <v>96</v>
      </c>
      <c r="G156" s="3" t="s">
        <v>38</v>
      </c>
      <c r="H156" s="3" t="s">
        <v>20</v>
      </c>
      <c r="I156" s="9" t="s">
        <v>46</v>
      </c>
      <c r="J156" s="4" t="s">
        <v>97</v>
      </c>
      <c r="K156" s="4" t="s">
        <v>98</v>
      </c>
      <c r="L156" s="7">
        <v>48.277951792909789</v>
      </c>
      <c r="M156" s="7">
        <v>55.225142309729677</v>
      </c>
      <c r="N156" s="7">
        <v>63.865143005359641</v>
      </c>
      <c r="O156" s="7">
        <v>71.909948123039612</v>
      </c>
      <c r="P156" s="7">
        <v>81.192934734570713</v>
      </c>
      <c r="Q156" s="7">
        <v>90.268813980409845</v>
      </c>
      <c r="R156" s="7">
        <v>99.721263173999773</v>
      </c>
      <c r="S156" s="7">
        <v>110.22884601820977</v>
      </c>
      <c r="T156" s="7">
        <v>120.84817730452983</v>
      </c>
      <c r="U156" s="7">
        <v>132.30111018529976</v>
      </c>
      <c r="V156" s="7">
        <v>144.18664762175081</v>
      </c>
      <c r="W156" s="7">
        <v>156.05639207299475</v>
      </c>
      <c r="X156" s="7">
        <v>167.70509392215672</v>
      </c>
      <c r="Y156" s="7">
        <v>178.74181224276981</v>
      </c>
      <c r="Z156" s="7">
        <v>189.1320221589707</v>
      </c>
      <c r="AA156" s="7">
        <v>198.97780041017461</v>
      </c>
      <c r="AB156" s="7">
        <v>209.0690440989128</v>
      </c>
      <c r="AC156" s="7">
        <v>218.46045033130571</v>
      </c>
      <c r="AD156" s="7">
        <v>227.16690103310975</v>
      </c>
      <c r="AE156" s="7">
        <v>236.06341882400176</v>
      </c>
      <c r="AF156" s="7">
        <v>244.3155907400988</v>
      </c>
      <c r="AG156" s="7">
        <v>252.31213360082882</v>
      </c>
      <c r="AH156" s="7">
        <v>259.6687137103707</v>
      </c>
      <c r="AI156" s="7">
        <v>266.25266501967377</v>
      </c>
      <c r="AJ156" s="7">
        <v>272.06168629788266</v>
      </c>
      <c r="AK156" s="7">
        <v>277.35252961529682</v>
      </c>
      <c r="AL156" s="7"/>
      <c r="AM156" s="7"/>
      <c r="AN156" s="7"/>
      <c r="AO156" s="7"/>
      <c r="AP156" s="7"/>
    </row>
    <row r="157" spans="1:42" ht="15" customHeight="1" x14ac:dyDescent="0.25">
      <c r="A157" s="3" t="s">
        <v>43</v>
      </c>
      <c r="B157" s="3"/>
      <c r="C157" s="3" t="s">
        <v>485</v>
      </c>
      <c r="D157" s="3" t="s">
        <v>117</v>
      </c>
      <c r="E157" s="3" t="s">
        <v>44</v>
      </c>
      <c r="F157" s="3" t="s">
        <v>117</v>
      </c>
      <c r="G157" s="3" t="s">
        <v>38</v>
      </c>
      <c r="H157" s="3" t="s">
        <v>20</v>
      </c>
      <c r="I157" s="9" t="s">
        <v>46</v>
      </c>
      <c r="J157" s="4" t="s">
        <v>118</v>
      </c>
      <c r="K157" s="4" t="s">
        <v>119</v>
      </c>
      <c r="L157" s="7">
        <v>7.3991484895964277</v>
      </c>
      <c r="M157" s="7">
        <v>14.674730527961856</v>
      </c>
      <c r="N157" s="7">
        <v>22.042544332966941</v>
      </c>
      <c r="O157" s="7">
        <v>31.42841349315006</v>
      </c>
      <c r="P157" s="7">
        <v>48.871391453203387</v>
      </c>
      <c r="Q157" s="7">
        <v>64.987422992850043</v>
      </c>
      <c r="R157" s="7">
        <v>77.137096699216499</v>
      </c>
      <c r="S157" s="7">
        <v>88.546732419390423</v>
      </c>
      <c r="T157" s="7">
        <v>97.015741813657542</v>
      </c>
      <c r="U157" s="7">
        <v>104.16828882688969</v>
      </c>
      <c r="V157" s="7">
        <v>108.84316801810195</v>
      </c>
      <c r="W157" s="7">
        <v>112.88329715980569</v>
      </c>
      <c r="X157" s="7">
        <v>114.57933057800591</v>
      </c>
      <c r="Y157" s="7">
        <v>116.37699310624413</v>
      </c>
      <c r="Z157" s="7">
        <v>117.41073760400201</v>
      </c>
      <c r="AA157" s="7">
        <v>118.81540959228641</v>
      </c>
      <c r="AB157" s="7">
        <v>120.09020260561306</v>
      </c>
      <c r="AC157" s="7">
        <v>120.39409345210362</v>
      </c>
      <c r="AD157" s="7">
        <v>120.92564099316053</v>
      </c>
      <c r="AE157" s="7">
        <v>121.87900725172767</v>
      </c>
      <c r="AF157" s="7">
        <v>122.34792917618881</v>
      </c>
      <c r="AG157" s="7">
        <v>122.7241930249819</v>
      </c>
      <c r="AH157" s="7">
        <v>122.99220005449649</v>
      </c>
      <c r="AI157" s="7">
        <v>123.708826850592</v>
      </c>
      <c r="AJ157" s="7">
        <v>124.45465138704583</v>
      </c>
      <c r="AK157" s="7">
        <v>125.59363139534321</v>
      </c>
      <c r="AL157" s="7"/>
      <c r="AM157" s="7"/>
      <c r="AN157" s="7"/>
      <c r="AO157" s="7"/>
      <c r="AP157" s="7"/>
    </row>
    <row r="158" spans="1:42" x14ac:dyDescent="0.25">
      <c r="A158" s="3" t="s">
        <v>43</v>
      </c>
      <c r="B158" s="3"/>
      <c r="C158" s="3" t="s">
        <v>486</v>
      </c>
      <c r="D158" s="3" t="s">
        <v>131</v>
      </c>
      <c r="E158" s="3" t="s">
        <v>44</v>
      </c>
      <c r="F158" s="3" t="s">
        <v>131</v>
      </c>
      <c r="G158" s="3" t="s">
        <v>38</v>
      </c>
      <c r="H158" s="3" t="s">
        <v>20</v>
      </c>
      <c r="I158" s="9" t="s">
        <v>46</v>
      </c>
      <c r="J158" s="4" t="s">
        <v>132</v>
      </c>
      <c r="K158" s="4"/>
      <c r="L158" s="7">
        <v>9.9297141300667136E-3</v>
      </c>
      <c r="M158" s="7">
        <v>4.0676105757898995</v>
      </c>
      <c r="N158" s="7">
        <v>8.0173066679401472</v>
      </c>
      <c r="O158" s="7">
        <v>12.173034329580219</v>
      </c>
      <c r="P158" s="7">
        <v>15.020456990589082</v>
      </c>
      <c r="Q158" s="7">
        <v>19.795542078799826</v>
      </c>
      <c r="R158" s="7">
        <v>22.419545242939876</v>
      </c>
      <c r="S158" s="7">
        <v>24.697025055950007</v>
      </c>
      <c r="T158" s="7">
        <v>28.846306647789902</v>
      </c>
      <c r="U158" s="7">
        <v>31.054701903280034</v>
      </c>
      <c r="V158" s="7">
        <v>33.344046737819895</v>
      </c>
      <c r="W158" s="7">
        <v>35.835651391818033</v>
      </c>
      <c r="X158" s="7">
        <v>37.402367518701965</v>
      </c>
      <c r="Y158" s="7">
        <v>38.726602264905921</v>
      </c>
      <c r="Z158" s="7">
        <v>40.441849706665039</v>
      </c>
      <c r="AA158" s="7">
        <v>42.188436440021121</v>
      </c>
      <c r="AB158" s="7">
        <v>43.36310892192796</v>
      </c>
      <c r="AC158" s="7">
        <v>45.194402426051965</v>
      </c>
      <c r="AD158" s="7">
        <v>46.541578840667967</v>
      </c>
      <c r="AE158" s="7">
        <v>47.493349422248968</v>
      </c>
      <c r="AF158" s="7">
        <v>48.415770106293962</v>
      </c>
      <c r="AG158" s="7">
        <v>50.427418851363939</v>
      </c>
      <c r="AH158" s="7">
        <v>52.666325428328093</v>
      </c>
      <c r="AI158" s="7">
        <v>54.701707015971976</v>
      </c>
      <c r="AJ158" s="7">
        <v>56.696742886200127</v>
      </c>
      <c r="AK158" s="7">
        <v>58.730104886378967</v>
      </c>
      <c r="AL158" s="7"/>
      <c r="AM158" s="7"/>
      <c r="AN158" s="7"/>
      <c r="AO158" s="7"/>
      <c r="AP158" s="7"/>
    </row>
    <row r="159" spans="1:42" x14ac:dyDescent="0.25">
      <c r="A159" s="3" t="s">
        <v>43</v>
      </c>
      <c r="B159" s="3"/>
      <c r="C159" s="3" t="s">
        <v>487</v>
      </c>
      <c r="D159" s="3" t="s">
        <v>147</v>
      </c>
      <c r="E159" s="3" t="s">
        <v>44</v>
      </c>
      <c r="F159" s="3" t="s">
        <v>147</v>
      </c>
      <c r="G159" s="3" t="s">
        <v>25</v>
      </c>
      <c r="H159" s="3" t="s">
        <v>20</v>
      </c>
      <c r="I159" s="9" t="s">
        <v>46</v>
      </c>
      <c r="J159" s="4"/>
      <c r="K159" s="4" t="s">
        <v>148</v>
      </c>
      <c r="L159" s="8">
        <v>37.688246026241387</v>
      </c>
      <c r="M159" s="8">
        <v>46.811964294024179</v>
      </c>
      <c r="N159" s="8">
        <v>55.041813083014276</v>
      </c>
      <c r="O159" s="8">
        <v>62.50301937268501</v>
      </c>
      <c r="P159" s="8">
        <v>69.298462132648439</v>
      </c>
      <c r="Q159" s="8">
        <v>75.513444686600906</v>
      </c>
      <c r="R159" s="8">
        <v>77.324733890212912</v>
      </c>
      <c r="S159" s="8">
        <v>79.398981378080819</v>
      </c>
      <c r="T159" s="8">
        <v>81.797932576825346</v>
      </c>
      <c r="U159" s="8">
        <v>84.604305782938809</v>
      </c>
      <c r="V159" s="8">
        <v>87.931523226340758</v>
      </c>
      <c r="W159" s="8">
        <v>88.580617428844477</v>
      </c>
      <c r="X159" s="8">
        <v>89.323779889730801</v>
      </c>
      <c r="Y159" s="8">
        <v>90.183057006761388</v>
      </c>
      <c r="Z159" s="8">
        <v>91.18796822022162</v>
      </c>
      <c r="AA159" s="8">
        <v>92.378965596689028</v>
      </c>
      <c r="AB159" s="8">
        <v>91.923350593154183</v>
      </c>
      <c r="AC159" s="8">
        <v>91.501269032906336</v>
      </c>
      <c r="AD159" s="8">
        <v>91.109150206838635</v>
      </c>
      <c r="AE159" s="8">
        <v>90.743912983893992</v>
      </c>
      <c r="AF159" s="8">
        <v>90.402884684629313</v>
      </c>
      <c r="AG159" s="8">
        <v>90.442766899818608</v>
      </c>
      <c r="AH159" s="8">
        <v>90.475881125920878</v>
      </c>
      <c r="AI159" s="8">
        <v>90.503815403923582</v>
      </c>
      <c r="AJ159" s="8">
        <v>90.527696990376285</v>
      </c>
      <c r="AK159" s="8">
        <v>90.548348180014301</v>
      </c>
      <c r="AL159" s="7"/>
      <c r="AM159" s="7"/>
      <c r="AN159" s="7"/>
      <c r="AO159" s="7"/>
      <c r="AP159" s="7"/>
    </row>
    <row r="160" spans="1:42" x14ac:dyDescent="0.25">
      <c r="A160" s="3" t="s">
        <v>43</v>
      </c>
      <c r="B160" s="3"/>
      <c r="C160" s="3" t="s">
        <v>488</v>
      </c>
      <c r="D160" s="3" t="s">
        <v>489</v>
      </c>
      <c r="E160" s="3" t="s">
        <v>44</v>
      </c>
      <c r="F160" s="3" t="s">
        <v>159</v>
      </c>
      <c r="G160" s="3" t="s">
        <v>60</v>
      </c>
      <c r="H160" s="3" t="s">
        <v>20</v>
      </c>
      <c r="I160" s="9" t="s">
        <v>46</v>
      </c>
      <c r="J160" s="4"/>
      <c r="K160" s="4"/>
      <c r="L160" s="7">
        <v>201182.47786458334</v>
      </c>
      <c r="M160" s="7">
        <v>306117.94687500002</v>
      </c>
      <c r="N160" s="7">
        <v>411053.41588541667</v>
      </c>
      <c r="O160" s="7">
        <v>515988.88489583333</v>
      </c>
      <c r="P160" s="7">
        <v>620924.35390624998</v>
      </c>
      <c r="Q160" s="7">
        <v>725859.82291666663</v>
      </c>
      <c r="R160" s="7">
        <v>691681.2036458333</v>
      </c>
      <c r="S160" s="7">
        <v>657502.58437499998</v>
      </c>
      <c r="T160" s="7">
        <v>623323.96510416665</v>
      </c>
      <c r="U160" s="7">
        <v>589145.34583333333</v>
      </c>
      <c r="V160" s="7">
        <v>554966.7265625</v>
      </c>
      <c r="W160" s="7">
        <v>515124.16640624998</v>
      </c>
      <c r="X160" s="7">
        <v>475281.60624999995</v>
      </c>
      <c r="Y160" s="7">
        <v>435439.04609374993</v>
      </c>
      <c r="Z160" s="7">
        <v>395596.48593749991</v>
      </c>
      <c r="AA160" s="7">
        <v>355753.92578125</v>
      </c>
      <c r="AB160" s="7">
        <v>374239.55885416665</v>
      </c>
      <c r="AC160" s="7">
        <v>392725.1919270833</v>
      </c>
      <c r="AD160" s="7">
        <v>411210.82499999995</v>
      </c>
      <c r="AE160" s="7">
        <v>429696.4580729166</v>
      </c>
      <c r="AF160" s="7">
        <v>448182.09114583331</v>
      </c>
      <c r="AG160" s="7">
        <v>509343.62291666667</v>
      </c>
      <c r="AH160" s="7">
        <v>570505.15468749998</v>
      </c>
      <c r="AI160" s="7">
        <v>631666.68645833328</v>
      </c>
      <c r="AJ160" s="7">
        <v>692828.2182291667</v>
      </c>
      <c r="AK160" s="7">
        <v>753989.75</v>
      </c>
      <c r="AL160" s="7"/>
      <c r="AM160" s="7"/>
      <c r="AN160" s="7"/>
      <c r="AO160" s="7"/>
      <c r="AP160" s="7"/>
    </row>
    <row r="161" spans="1:42" x14ac:dyDescent="0.25">
      <c r="A161" s="3" t="s">
        <v>43</v>
      </c>
      <c r="B161" s="3"/>
      <c r="C161" s="3" t="s">
        <v>490</v>
      </c>
      <c r="D161" s="3" t="s">
        <v>491</v>
      </c>
      <c r="E161" s="3" t="s">
        <v>44</v>
      </c>
      <c r="F161" s="3" t="s">
        <v>168</v>
      </c>
      <c r="G161" s="3" t="s">
        <v>60</v>
      </c>
      <c r="H161" s="3" t="s">
        <v>20</v>
      </c>
      <c r="I161" s="9" t="s">
        <v>46</v>
      </c>
      <c r="J161" s="4"/>
      <c r="K161" s="4"/>
      <c r="L161" s="7">
        <v>119990.45572916667</v>
      </c>
      <c r="M161" s="7">
        <v>119975.53227973184</v>
      </c>
      <c r="N161" s="7">
        <v>119960.608830297</v>
      </c>
      <c r="O161" s="7">
        <v>119945.68538086217</v>
      </c>
      <c r="P161" s="7">
        <v>119930.76193142733</v>
      </c>
      <c r="Q161" s="7">
        <v>80569.7802734375</v>
      </c>
      <c r="R161" s="7">
        <v>80566.854954242546</v>
      </c>
      <c r="S161" s="7">
        <v>80563.929635047592</v>
      </c>
      <c r="T161" s="7">
        <v>80561.004315852639</v>
      </c>
      <c r="U161" s="7">
        <v>80558.078996657685</v>
      </c>
      <c r="V161" s="7">
        <v>72080.519205729172</v>
      </c>
      <c r="W161" s="7">
        <v>72080.331277724224</v>
      </c>
      <c r="X161" s="7">
        <v>72080.143349719277</v>
      </c>
      <c r="Y161" s="7">
        <v>72079.95542171433</v>
      </c>
      <c r="Z161" s="7">
        <v>72079.767493709383</v>
      </c>
      <c r="AA161" s="7">
        <v>71675.761067708328</v>
      </c>
      <c r="AB161" s="7">
        <v>71680.388026915782</v>
      </c>
      <c r="AC161" s="7">
        <v>71685.014986123235</v>
      </c>
      <c r="AD161" s="7">
        <v>71689.641945330688</v>
      </c>
      <c r="AE161" s="7">
        <v>71694.268904538141</v>
      </c>
      <c r="AF161" s="7">
        <v>68739.075846354172</v>
      </c>
      <c r="AG161" s="7">
        <v>68746.245189950176</v>
      </c>
      <c r="AH161" s="7">
        <v>68753.414533546194</v>
      </c>
      <c r="AI161" s="7">
        <v>68760.583877142199</v>
      </c>
      <c r="AJ161" s="7">
        <v>68767.753220738217</v>
      </c>
      <c r="AK161" s="7">
        <v>77605.626180013016</v>
      </c>
      <c r="AL161" s="7"/>
      <c r="AM161" s="7"/>
      <c r="AN161" s="7"/>
      <c r="AO161" s="7"/>
      <c r="AP161" s="7"/>
    </row>
    <row r="162" spans="1:42" x14ac:dyDescent="0.25">
      <c r="A162" s="3" t="s">
        <v>43</v>
      </c>
      <c r="B162" s="3"/>
      <c r="C162" s="3" t="s">
        <v>492</v>
      </c>
      <c r="D162" s="3" t="s">
        <v>493</v>
      </c>
      <c r="E162" s="3" t="s">
        <v>44</v>
      </c>
      <c r="F162" s="3" t="s">
        <v>181</v>
      </c>
      <c r="G162" s="3" t="s">
        <v>60</v>
      </c>
      <c r="H162" s="3" t="s">
        <v>20</v>
      </c>
      <c r="I162" s="9" t="s">
        <v>46</v>
      </c>
      <c r="J162" s="4"/>
      <c r="K162" s="4"/>
      <c r="L162" s="7">
        <v>2135249.43359375</v>
      </c>
      <c r="M162" s="7">
        <v>2468385.44921875</v>
      </c>
      <c r="N162" s="7">
        <v>2778812.80859375</v>
      </c>
      <c r="O162" s="7">
        <v>3312361.96875</v>
      </c>
      <c r="P162" s="7">
        <v>4229517.9765625</v>
      </c>
      <c r="Q162" s="7">
        <v>5129317.921875</v>
      </c>
      <c r="R162" s="7">
        <v>5910423.21484375</v>
      </c>
      <c r="S162" s="7">
        <v>6658296.62109375</v>
      </c>
      <c r="T162" s="7">
        <v>7282504.04296875</v>
      </c>
      <c r="U162" s="7">
        <v>7844421.37890625</v>
      </c>
      <c r="V162" s="7">
        <v>8307143.98828125</v>
      </c>
      <c r="W162" s="7">
        <v>8749495.7265625</v>
      </c>
      <c r="X162" s="7">
        <v>9052527.76953125</v>
      </c>
      <c r="Y162" s="7">
        <v>9349575.404296875</v>
      </c>
      <c r="Z162" s="7">
        <v>9606696.9375</v>
      </c>
      <c r="AA162" s="7">
        <v>9889741.40625</v>
      </c>
      <c r="AB162" s="7">
        <v>10141655.643554688</v>
      </c>
      <c r="AC162" s="7">
        <v>10402886.087890625</v>
      </c>
      <c r="AD162" s="7">
        <v>10641603.604492188</v>
      </c>
      <c r="AE162" s="7">
        <v>10901046.583496094</v>
      </c>
      <c r="AF162" s="7">
        <v>11158411.841308594</v>
      </c>
      <c r="AG162" s="7">
        <v>11428459.812255859</v>
      </c>
      <c r="AH162" s="7">
        <v>11723128.385131836</v>
      </c>
      <c r="AI162" s="7">
        <v>12039748.998535156</v>
      </c>
      <c r="AJ162" s="7">
        <v>12353549.51583796</v>
      </c>
      <c r="AK162" s="7">
        <v>12650453.546875</v>
      </c>
      <c r="AL162" s="7"/>
      <c r="AM162" s="7"/>
      <c r="AN162" s="7"/>
      <c r="AO162" s="7"/>
      <c r="AP162" s="7"/>
    </row>
    <row r="163" spans="1:42" ht="14.45" customHeight="1" x14ac:dyDescent="0.25">
      <c r="A163" s="3" t="s">
        <v>43</v>
      </c>
      <c r="B163" s="3"/>
      <c r="C163" s="3" t="s">
        <v>494</v>
      </c>
      <c r="D163" s="3" t="s">
        <v>495</v>
      </c>
      <c r="E163" s="3" t="s">
        <v>44</v>
      </c>
      <c r="F163" s="3" t="s">
        <v>191</v>
      </c>
      <c r="G163" s="3" t="s">
        <v>60</v>
      </c>
      <c r="H163" s="3" t="s">
        <v>20</v>
      </c>
      <c r="I163" s="9" t="s">
        <v>46</v>
      </c>
      <c r="J163" s="4"/>
      <c r="K163" s="4"/>
      <c r="L163" s="7">
        <v>1552967.25</v>
      </c>
      <c r="M163" s="7">
        <v>1613909</v>
      </c>
      <c r="N163" s="7">
        <v>1674393.75</v>
      </c>
      <c r="O163" s="7">
        <v>1777781.125</v>
      </c>
      <c r="P163" s="7">
        <v>1925927.5</v>
      </c>
      <c r="Q163" s="7">
        <v>2122202.25</v>
      </c>
      <c r="R163" s="7">
        <v>2291462.5</v>
      </c>
      <c r="S163" s="7">
        <v>2453091.75</v>
      </c>
      <c r="T163" s="7">
        <v>2587342.5</v>
      </c>
      <c r="U163" s="7">
        <v>2700724.25</v>
      </c>
      <c r="V163" s="7">
        <v>2815725.25</v>
      </c>
      <c r="W163" s="7">
        <v>2931895.75</v>
      </c>
      <c r="X163" s="7">
        <v>3007935.75</v>
      </c>
      <c r="Y163" s="7">
        <v>3085403</v>
      </c>
      <c r="Z163" s="7">
        <v>3146715.25</v>
      </c>
      <c r="AA163" s="7">
        <v>3216538</v>
      </c>
      <c r="AB163" s="7">
        <v>3287309.25</v>
      </c>
      <c r="AC163" s="7">
        <v>3362950.5</v>
      </c>
      <c r="AD163" s="7">
        <v>3435674.25</v>
      </c>
      <c r="AE163" s="7">
        <v>3509270.25</v>
      </c>
      <c r="AF163" s="7">
        <v>3588125.25</v>
      </c>
      <c r="AG163" s="7">
        <v>3672735</v>
      </c>
      <c r="AH163" s="7">
        <v>3766136</v>
      </c>
      <c r="AI163" s="7">
        <v>3871974.75</v>
      </c>
      <c r="AJ163" s="7">
        <v>3977210.25</v>
      </c>
      <c r="AK163" s="7">
        <v>4066638.5</v>
      </c>
      <c r="AL163" s="7"/>
      <c r="AM163" s="7"/>
      <c r="AN163" s="7"/>
      <c r="AO163" s="7"/>
      <c r="AP163" s="7"/>
    </row>
    <row r="164" spans="1:42" x14ac:dyDescent="0.25">
      <c r="A164" s="3" t="s">
        <v>43</v>
      </c>
      <c r="B164" s="3"/>
      <c r="C164" s="3" t="s">
        <v>496</v>
      </c>
      <c r="D164" s="3" t="s">
        <v>236</v>
      </c>
      <c r="E164" s="3" t="s">
        <v>44</v>
      </c>
      <c r="F164" s="3" t="s">
        <v>236</v>
      </c>
      <c r="G164" s="3" t="s">
        <v>38</v>
      </c>
      <c r="H164" s="3" t="s">
        <v>20</v>
      </c>
      <c r="I164" s="9" t="s">
        <v>46</v>
      </c>
      <c r="J164" s="4"/>
      <c r="K164" s="4"/>
      <c r="L164" s="7">
        <v>102.80489324098751</v>
      </c>
      <c r="M164" s="7">
        <v>101.01362452169795</v>
      </c>
      <c r="N164" s="7">
        <v>98.513859784336773</v>
      </c>
      <c r="O164" s="7">
        <v>96.993110764948909</v>
      </c>
      <c r="P164" s="7">
        <v>95.387000326496036</v>
      </c>
      <c r="Q164" s="7">
        <v>93.497497619786742</v>
      </c>
      <c r="R164" s="7">
        <v>92.294241357293274</v>
      </c>
      <c r="S164" s="7">
        <v>90.781177309962402</v>
      </c>
      <c r="T164" s="7">
        <v>88.654249220142262</v>
      </c>
      <c r="U164" s="7">
        <v>86.492291979700738</v>
      </c>
      <c r="V164" s="7">
        <v>84.793289750288295</v>
      </c>
      <c r="W164" s="7">
        <v>83.034735157430035</v>
      </c>
      <c r="X164" s="7">
        <v>81.475260251371054</v>
      </c>
      <c r="Y164" s="7">
        <v>79.663032002297257</v>
      </c>
      <c r="Z164" s="7">
        <v>78.053951166602729</v>
      </c>
      <c r="AA164" s="7">
        <v>76.133349557226552</v>
      </c>
      <c r="AB164" s="7">
        <v>74.772257374930135</v>
      </c>
      <c r="AC164" s="7">
        <v>74.22828538208141</v>
      </c>
      <c r="AD164" s="7">
        <v>73.154631499749371</v>
      </c>
      <c r="AE164" s="7">
        <v>71.806641794501317</v>
      </c>
      <c r="AF164" s="7">
        <v>71.126379883802684</v>
      </c>
      <c r="AG164" s="7">
        <v>70.329790879670043</v>
      </c>
      <c r="AH164" s="7">
        <v>69.684738335964411</v>
      </c>
      <c r="AI164" s="7">
        <v>69.333289223748139</v>
      </c>
      <c r="AJ164" s="7">
        <v>68.964278763890235</v>
      </c>
      <c r="AK164" s="7">
        <v>68.694807425785996</v>
      </c>
      <c r="AL164" s="7"/>
      <c r="AM164" s="7"/>
      <c r="AN164" s="7"/>
      <c r="AO164" s="7"/>
      <c r="AP164" s="7"/>
    </row>
    <row r="165" spans="1:42" x14ac:dyDescent="0.25">
      <c r="A165" s="3" t="s">
        <v>43</v>
      </c>
      <c r="B165" s="3"/>
      <c r="C165" s="3" t="s">
        <v>497</v>
      </c>
      <c r="D165" s="3" t="s">
        <v>242</v>
      </c>
      <c r="E165" s="3" t="s">
        <v>44</v>
      </c>
      <c r="F165" s="3" t="s">
        <v>242</v>
      </c>
      <c r="G165" s="3" t="s">
        <v>38</v>
      </c>
      <c r="H165" s="3" t="s">
        <v>20</v>
      </c>
      <c r="I165" s="9" t="s">
        <v>46</v>
      </c>
      <c r="J165" s="4" t="s">
        <v>243</v>
      </c>
      <c r="K165" s="4"/>
      <c r="L165" s="7">
        <v>9.1206491285924862</v>
      </c>
      <c r="M165" s="7">
        <v>10.549089737290801</v>
      </c>
      <c r="N165" s="7">
        <v>11.824839621897116</v>
      </c>
      <c r="O165" s="7">
        <v>15.225326113482721</v>
      </c>
      <c r="P165" s="7">
        <v>21.900131688842396</v>
      </c>
      <c r="Q165" s="7">
        <v>27.898772705506307</v>
      </c>
      <c r="R165" s="7">
        <v>32.602936079314219</v>
      </c>
      <c r="S165" s="7">
        <v>36.78553304002395</v>
      </c>
      <c r="T165" s="7">
        <v>39.656321271319591</v>
      </c>
      <c r="U165" s="7">
        <v>41.759386908848406</v>
      </c>
      <c r="V165" s="7">
        <v>43.116336947997056</v>
      </c>
      <c r="W165" s="7">
        <v>44.108450364277381</v>
      </c>
      <c r="X165" s="7">
        <v>44.206947134361677</v>
      </c>
      <c r="Y165" s="7">
        <v>44.25573860703048</v>
      </c>
      <c r="Z165" s="7">
        <v>44.163166985890385</v>
      </c>
      <c r="AA165" s="7">
        <v>44.170093806547285</v>
      </c>
      <c r="AB165" s="7">
        <v>44.111557491125978</v>
      </c>
      <c r="AC165" s="7">
        <v>44.031576852487397</v>
      </c>
      <c r="AD165" s="7">
        <v>43.950132420048412</v>
      </c>
      <c r="AE165" s="7">
        <v>43.990886802628388</v>
      </c>
      <c r="AF165" s="7">
        <v>44.076468961247578</v>
      </c>
      <c r="AG165" s="7">
        <v>44.187245065149078</v>
      </c>
      <c r="AH165" s="7">
        <v>44.402089973015968</v>
      </c>
      <c r="AI165" s="7">
        <v>45.040840106709112</v>
      </c>
      <c r="AJ165" s="7">
        <v>45.655553910304363</v>
      </c>
      <c r="AK165" s="7">
        <v>45.525813121651012</v>
      </c>
      <c r="AL165" s="7"/>
      <c r="AM165" s="7"/>
      <c r="AN165" s="7"/>
      <c r="AO165" s="7"/>
      <c r="AP165" s="7"/>
    </row>
    <row r="166" spans="1:42" x14ac:dyDescent="0.25">
      <c r="A166" s="3" t="s">
        <v>43</v>
      </c>
      <c r="B166" s="3"/>
      <c r="C166" s="3" t="s">
        <v>498</v>
      </c>
      <c r="D166" s="3" t="s">
        <v>499</v>
      </c>
      <c r="E166" s="3" t="s">
        <v>44</v>
      </c>
      <c r="F166" s="3" t="s">
        <v>249</v>
      </c>
      <c r="G166" s="3" t="s">
        <v>38</v>
      </c>
      <c r="H166" s="3" t="s">
        <v>20</v>
      </c>
      <c r="I166" s="9" t="s">
        <v>46</v>
      </c>
      <c r="J166" s="4"/>
      <c r="K166" s="4"/>
      <c r="L166" s="7">
        <v>479.39102040822758</v>
      </c>
      <c r="M166" s="7">
        <v>462.43146168860414</v>
      </c>
      <c r="N166" s="7">
        <v>444.74379094844767</v>
      </c>
      <c r="O166" s="7">
        <v>420.36749766851415</v>
      </c>
      <c r="P166" s="7">
        <v>369.2929030198955</v>
      </c>
      <c r="Q166" s="7">
        <v>330.38937169029373</v>
      </c>
      <c r="R166" s="7">
        <v>298.52455728293569</v>
      </c>
      <c r="S166" s="7">
        <v>267.55931627213329</v>
      </c>
      <c r="T166" s="7">
        <v>240.80746563915858</v>
      </c>
      <c r="U166" s="7">
        <v>217.75172595174965</v>
      </c>
      <c r="V166" s="7">
        <v>178.78818963588375</v>
      </c>
      <c r="W166" s="7">
        <v>160.19115813637325</v>
      </c>
      <c r="X166" s="7">
        <v>147.43248261634437</v>
      </c>
      <c r="Y166" s="7">
        <v>135.44820630717783</v>
      </c>
      <c r="Z166" s="7">
        <v>125.13750674734614</v>
      </c>
      <c r="AA166" s="7">
        <v>102.38545572304794</v>
      </c>
      <c r="AB166" s="7">
        <v>88.974682993046912</v>
      </c>
      <c r="AC166" s="7">
        <v>75.024124729892563</v>
      </c>
      <c r="AD166" s="7">
        <v>63.698033993710496</v>
      </c>
      <c r="AE166" s="7">
        <v>52.600372734498869</v>
      </c>
      <c r="AF166" s="7">
        <v>24.749762699820941</v>
      </c>
      <c r="AG166" s="7">
        <v>19.992373295109328</v>
      </c>
      <c r="AH166" s="7">
        <v>15.767259619036279</v>
      </c>
      <c r="AI166" s="7">
        <v>11.473346265407464</v>
      </c>
      <c r="AJ166" s="7">
        <v>8.5945618855705916</v>
      </c>
      <c r="AK166" s="7">
        <v>7.2527191667517767</v>
      </c>
      <c r="AL166" s="7"/>
      <c r="AM166" s="7"/>
      <c r="AN166" s="7"/>
      <c r="AO166" s="7"/>
      <c r="AP166" s="7"/>
    </row>
    <row r="167" spans="1:42" x14ac:dyDescent="0.25">
      <c r="A167" s="3" t="s">
        <v>43</v>
      </c>
      <c r="B167" s="3"/>
      <c r="C167" s="3" t="s">
        <v>500</v>
      </c>
      <c r="D167" s="3" t="s">
        <v>501</v>
      </c>
      <c r="E167" s="3" t="s">
        <v>44</v>
      </c>
      <c r="F167" s="3" t="s">
        <v>251</v>
      </c>
      <c r="G167" s="3" t="s">
        <v>252</v>
      </c>
      <c r="H167" s="3" t="s">
        <v>20</v>
      </c>
      <c r="I167" s="9" t="s">
        <v>46</v>
      </c>
      <c r="J167" s="4" t="s">
        <v>253</v>
      </c>
      <c r="K167" s="4"/>
      <c r="L167" s="7">
        <v>27750.346355462185</v>
      </c>
      <c r="M167" s="7">
        <v>28168.993730252103</v>
      </c>
      <c r="N167" s="7">
        <v>34640.772415126048</v>
      </c>
      <c r="O167" s="7">
        <v>34203.441788235294</v>
      </c>
      <c r="P167" s="7">
        <v>32850.199082352941</v>
      </c>
      <c r="Q167" s="7">
        <v>42074.190809243701</v>
      </c>
      <c r="R167" s="7">
        <v>37624.764852941182</v>
      </c>
      <c r="S167" s="7">
        <v>39924.719936134461</v>
      </c>
      <c r="T167" s="7">
        <v>50717.260249579835</v>
      </c>
      <c r="U167" s="7">
        <v>45761.157256302526</v>
      </c>
      <c r="V167" s="7">
        <v>47520.139619327732</v>
      </c>
      <c r="W167" s="7">
        <v>50550.545570588234</v>
      </c>
      <c r="X167" s="7">
        <v>44617.653097478993</v>
      </c>
      <c r="Y167" s="7">
        <v>40554.427159663872</v>
      </c>
      <c r="Z167" s="7">
        <v>40013.848999159673</v>
      </c>
      <c r="AA167" s="7">
        <v>38083.054115126055</v>
      </c>
      <c r="AB167" s="7">
        <v>35650.473333613445</v>
      </c>
      <c r="AC167" s="7">
        <v>35913.467784873952</v>
      </c>
      <c r="AD167" s="7">
        <v>30669.794638655461</v>
      </c>
      <c r="AE167" s="7">
        <v>29925.470269747901</v>
      </c>
      <c r="AF167" s="7">
        <v>27727.367406722689</v>
      </c>
      <c r="AG167" s="7">
        <v>27811.418255462188</v>
      </c>
      <c r="AH167" s="7">
        <v>26783.42011764706</v>
      </c>
      <c r="AI167" s="7">
        <v>23127.145048739498</v>
      </c>
      <c r="AJ167" s="7">
        <v>18977.094205882349</v>
      </c>
      <c r="AK167" s="7">
        <v>17018.7247697479</v>
      </c>
      <c r="AL167" s="7"/>
      <c r="AM167" s="7"/>
      <c r="AN167" s="7"/>
      <c r="AO167" s="7"/>
      <c r="AP167" s="7"/>
    </row>
    <row r="168" spans="1:42" x14ac:dyDescent="0.25">
      <c r="A168" s="3" t="s">
        <v>43</v>
      </c>
      <c r="B168" s="3"/>
      <c r="C168" s="3" t="s">
        <v>502</v>
      </c>
      <c r="D168" s="3" t="s">
        <v>255</v>
      </c>
      <c r="E168" s="3" t="s">
        <v>44</v>
      </c>
      <c r="F168" s="3" t="s">
        <v>255</v>
      </c>
      <c r="G168" s="3" t="s">
        <v>252</v>
      </c>
      <c r="H168" s="3" t="s">
        <v>20</v>
      </c>
      <c r="I168" s="9" t="s">
        <v>46</v>
      </c>
      <c r="J168" s="4" t="s">
        <v>256</v>
      </c>
      <c r="K168" s="4"/>
      <c r="L168" s="7">
        <v>42185.513591982861</v>
      </c>
      <c r="M168" s="7">
        <v>43737.808985847907</v>
      </c>
      <c r="N168" s="7">
        <v>49537.037623687873</v>
      </c>
      <c r="O168" s="7">
        <v>49892.775987278794</v>
      </c>
      <c r="P168" s="7">
        <v>48132.893435245591</v>
      </c>
      <c r="Q168" s="7">
        <v>58322.357688846438</v>
      </c>
      <c r="R168" s="7">
        <v>54654.311735082854</v>
      </c>
      <c r="S168" s="7">
        <v>55149.787977802676</v>
      </c>
      <c r="T168" s="7">
        <v>67648.237623049645</v>
      </c>
      <c r="U168" s="7">
        <v>61701.002637439291</v>
      </c>
      <c r="V168" s="7">
        <v>61977.335550999931</v>
      </c>
      <c r="W168" s="7">
        <v>66389.677565225618</v>
      </c>
      <c r="X168" s="7">
        <v>59783.549348452412</v>
      </c>
      <c r="Y168" s="7">
        <v>55654.09336414119</v>
      </c>
      <c r="Z168" s="7">
        <v>55129.10837336813</v>
      </c>
      <c r="AA168" s="7">
        <v>52980.678118749362</v>
      </c>
      <c r="AB168" s="7">
        <v>49186.298719165796</v>
      </c>
      <c r="AC168" s="7">
        <v>50001.638943038066</v>
      </c>
      <c r="AD168" s="7">
        <v>44218.098844179876</v>
      </c>
      <c r="AE168" s="7">
        <v>43619.774250841518</v>
      </c>
      <c r="AF168" s="7">
        <v>41395.545678719842</v>
      </c>
      <c r="AG168" s="7">
        <v>41584.044360856176</v>
      </c>
      <c r="AH168" s="7">
        <v>41758.293170010846</v>
      </c>
      <c r="AI168" s="7">
        <v>37778.467581088327</v>
      </c>
      <c r="AJ168" s="7">
        <v>33579.03941748479</v>
      </c>
      <c r="AK168" s="7">
        <v>31638.386896798944</v>
      </c>
      <c r="AL168" s="7"/>
      <c r="AM168" s="7"/>
      <c r="AN168" s="7"/>
      <c r="AO168" s="7"/>
      <c r="AP168" s="7"/>
    </row>
    <row r="169" spans="1:42" ht="15" customHeight="1" x14ac:dyDescent="0.25">
      <c r="A169" s="3" t="s">
        <v>43</v>
      </c>
      <c r="B169" s="3"/>
      <c r="C169" s="3" t="s">
        <v>503</v>
      </c>
      <c r="D169" s="3" t="s">
        <v>263</v>
      </c>
      <c r="E169" s="3" t="s">
        <v>44</v>
      </c>
      <c r="F169" s="3" t="s">
        <v>263</v>
      </c>
      <c r="G169" s="3" t="s">
        <v>264</v>
      </c>
      <c r="H169" s="3" t="s">
        <v>20</v>
      </c>
      <c r="I169" s="4" t="s">
        <v>265</v>
      </c>
      <c r="J169" s="4"/>
      <c r="K169" s="4"/>
      <c r="L169" s="7">
        <v>5.95</v>
      </c>
      <c r="M169" s="7">
        <v>5.44</v>
      </c>
      <c r="N169" s="7">
        <v>4.88</v>
      </c>
      <c r="O169" s="7">
        <v>4.2699999999999996</v>
      </c>
      <c r="P169" s="7">
        <v>4.01</v>
      </c>
      <c r="Q169" s="7">
        <v>3.75</v>
      </c>
      <c r="R169" s="7">
        <v>3.55</v>
      </c>
      <c r="S169" s="7">
        <v>3.4</v>
      </c>
      <c r="T169" s="7">
        <v>3.3</v>
      </c>
      <c r="U169" s="7">
        <v>3.25</v>
      </c>
      <c r="V169" s="7">
        <v>3.25</v>
      </c>
      <c r="W169" s="7">
        <v>3.22</v>
      </c>
      <c r="X169" s="7">
        <v>3.19</v>
      </c>
      <c r="Y169" s="7">
        <v>3.16</v>
      </c>
      <c r="Z169" s="7">
        <v>3.12</v>
      </c>
      <c r="AA169" s="7">
        <v>3.09</v>
      </c>
      <c r="AB169" s="7">
        <v>3.09</v>
      </c>
      <c r="AC169" s="7">
        <v>3.09</v>
      </c>
      <c r="AD169" s="7">
        <v>3.09</v>
      </c>
      <c r="AE169" s="7">
        <v>3.09</v>
      </c>
      <c r="AF169" s="7">
        <v>3.09</v>
      </c>
      <c r="AG169" s="7">
        <v>3.09</v>
      </c>
      <c r="AH169" s="7">
        <v>3.09</v>
      </c>
      <c r="AI169" s="7">
        <v>3.09</v>
      </c>
      <c r="AJ169" s="7">
        <v>3.09</v>
      </c>
      <c r="AK169" s="7">
        <v>3.09</v>
      </c>
      <c r="AL169" s="7"/>
      <c r="AM169" s="7"/>
      <c r="AN169" s="7"/>
      <c r="AO169" s="7"/>
      <c r="AP169" s="7"/>
    </row>
    <row r="170" spans="1:42" x14ac:dyDescent="0.25">
      <c r="A170" s="3" t="s">
        <v>43</v>
      </c>
      <c r="B170" s="3"/>
      <c r="C170" s="3" t="s">
        <v>504</v>
      </c>
      <c r="D170" s="3" t="s">
        <v>274</v>
      </c>
      <c r="E170" s="3" t="s">
        <v>44</v>
      </c>
      <c r="F170" s="3" t="s">
        <v>274</v>
      </c>
      <c r="G170" s="3" t="s">
        <v>264</v>
      </c>
      <c r="H170" s="3" t="s">
        <v>20</v>
      </c>
      <c r="I170" s="4" t="s">
        <v>265</v>
      </c>
      <c r="J170" s="4"/>
      <c r="K170" s="4"/>
      <c r="L170" s="7">
        <v>107.22</v>
      </c>
      <c r="M170" s="7">
        <v>107.5</v>
      </c>
      <c r="N170" s="7">
        <v>107.45</v>
      </c>
      <c r="O170" s="7">
        <v>107.97</v>
      </c>
      <c r="P170" s="7">
        <v>108.37</v>
      </c>
      <c r="Q170" s="7">
        <v>108.8</v>
      </c>
      <c r="R170" s="7">
        <v>112.23</v>
      </c>
      <c r="S170" s="7">
        <v>113.27</v>
      </c>
      <c r="T170" s="7">
        <v>113.94</v>
      </c>
      <c r="U170" s="7">
        <v>114.6</v>
      </c>
      <c r="V170" s="7">
        <v>115.28</v>
      </c>
      <c r="W170" s="7">
        <v>98.92</v>
      </c>
      <c r="X170" s="7">
        <v>94.24</v>
      </c>
      <c r="Y170" s="7">
        <v>88.94</v>
      </c>
      <c r="Z170" s="7">
        <v>83.89</v>
      </c>
      <c r="AA170" s="7">
        <v>78.459999999999994</v>
      </c>
      <c r="AB170" s="7">
        <v>73.400000000000006</v>
      </c>
      <c r="AC170" s="7">
        <v>68.31</v>
      </c>
      <c r="AD170" s="7">
        <v>62.93</v>
      </c>
      <c r="AE170" s="7">
        <v>59.29</v>
      </c>
      <c r="AF170" s="7">
        <v>59.29</v>
      </c>
      <c r="AG170" s="7">
        <v>59.27</v>
      </c>
      <c r="AH170" s="7">
        <v>59.24</v>
      </c>
      <c r="AI170" s="7">
        <v>59.22</v>
      </c>
      <c r="AJ170" s="7">
        <v>59.19</v>
      </c>
      <c r="AK170" s="7">
        <v>59.17</v>
      </c>
      <c r="AL170" s="7"/>
      <c r="AM170" s="7"/>
      <c r="AN170" s="7"/>
      <c r="AO170" s="7"/>
      <c r="AP170" s="7"/>
    </row>
    <row r="171" spans="1:42" x14ac:dyDescent="0.25">
      <c r="A171" s="3" t="s">
        <v>43</v>
      </c>
      <c r="B171" s="3"/>
      <c r="C171" s="3" t="s">
        <v>505</v>
      </c>
      <c r="D171" s="3" t="s">
        <v>279</v>
      </c>
      <c r="E171" s="3" t="s">
        <v>44</v>
      </c>
      <c r="F171" s="3" t="s">
        <v>279</v>
      </c>
      <c r="G171" s="3" t="s">
        <v>264</v>
      </c>
      <c r="H171" s="3" t="s">
        <v>20</v>
      </c>
      <c r="I171" s="4" t="s">
        <v>265</v>
      </c>
      <c r="J171" s="4"/>
      <c r="K171" s="4"/>
      <c r="L171" s="7">
        <v>277.2</v>
      </c>
      <c r="M171" s="7">
        <v>273.66000000000003</v>
      </c>
      <c r="N171" s="7">
        <v>269.45</v>
      </c>
      <c r="O171" s="7">
        <v>265.31</v>
      </c>
      <c r="P171" s="7">
        <v>261.41000000000003</v>
      </c>
      <c r="Q171" s="7">
        <v>257.42</v>
      </c>
      <c r="R171" s="7">
        <v>253.61</v>
      </c>
      <c r="S171" s="7">
        <v>249.85</v>
      </c>
      <c r="T171" s="7">
        <v>246.05</v>
      </c>
      <c r="U171" s="7">
        <v>242.37</v>
      </c>
      <c r="V171" s="7">
        <v>238.72</v>
      </c>
      <c r="W171" s="7">
        <v>236.58</v>
      </c>
      <c r="X171" s="7">
        <v>236.95</v>
      </c>
      <c r="Y171" s="7">
        <v>237.43</v>
      </c>
      <c r="Z171" s="7">
        <v>237.91</v>
      </c>
      <c r="AA171" s="7">
        <v>238.51</v>
      </c>
      <c r="AB171" s="7">
        <v>238.79</v>
      </c>
      <c r="AC171" s="7">
        <v>238.96</v>
      </c>
      <c r="AD171" s="7">
        <v>239.14</v>
      </c>
      <c r="AE171" s="7">
        <v>239.32</v>
      </c>
      <c r="AF171" s="7">
        <v>239.39</v>
      </c>
      <c r="AG171" s="7">
        <v>239.25</v>
      </c>
      <c r="AH171" s="7">
        <v>239.12</v>
      </c>
      <c r="AI171" s="7">
        <v>238.98</v>
      </c>
      <c r="AJ171" s="7">
        <v>238.85</v>
      </c>
      <c r="AK171" s="7">
        <v>238.72</v>
      </c>
      <c r="AL171" s="7"/>
      <c r="AM171" s="7"/>
      <c r="AN171" s="7"/>
      <c r="AO171" s="7"/>
      <c r="AP171" s="7"/>
    </row>
    <row r="172" spans="1:42" x14ac:dyDescent="0.25">
      <c r="A172" s="3" t="s">
        <v>43</v>
      </c>
      <c r="B172" s="3"/>
      <c r="C172" s="3" t="s">
        <v>506</v>
      </c>
      <c r="D172" s="3" t="s">
        <v>284</v>
      </c>
      <c r="E172" s="3" t="s">
        <v>44</v>
      </c>
      <c r="F172" s="3" t="s">
        <v>284</v>
      </c>
      <c r="G172" s="3" t="s">
        <v>264</v>
      </c>
      <c r="H172" s="3" t="s">
        <v>20</v>
      </c>
      <c r="I172" s="4" t="s">
        <v>265</v>
      </c>
      <c r="J172" s="4"/>
      <c r="K172" s="4"/>
      <c r="L172" s="7">
        <v>148.97</v>
      </c>
      <c r="M172" s="7">
        <v>146.99</v>
      </c>
      <c r="N172" s="7">
        <v>144.75</v>
      </c>
      <c r="O172" s="7">
        <v>142.47</v>
      </c>
      <c r="P172" s="7">
        <v>140.31</v>
      </c>
      <c r="Q172" s="7">
        <v>138.1</v>
      </c>
      <c r="R172" s="7">
        <v>135.97</v>
      </c>
      <c r="S172" s="7">
        <v>133.87</v>
      </c>
      <c r="T172" s="7">
        <v>131.74</v>
      </c>
      <c r="U172" s="7">
        <v>129.66999999999999</v>
      </c>
      <c r="V172" s="7">
        <v>129.74</v>
      </c>
      <c r="W172" s="7">
        <v>129.93</v>
      </c>
      <c r="X172" s="7">
        <v>130.13</v>
      </c>
      <c r="Y172" s="7">
        <v>130.35</v>
      </c>
      <c r="Z172" s="7">
        <v>130.58000000000001</v>
      </c>
      <c r="AA172" s="7">
        <v>130.82</v>
      </c>
      <c r="AB172" s="7">
        <v>131.01</v>
      </c>
      <c r="AC172" s="7">
        <v>131.19</v>
      </c>
      <c r="AD172" s="7">
        <v>131.36000000000001</v>
      </c>
      <c r="AE172" s="7">
        <v>131.54</v>
      </c>
      <c r="AF172" s="7">
        <v>131.69999999999999</v>
      </c>
      <c r="AG172" s="7">
        <v>131.83000000000001</v>
      </c>
      <c r="AH172" s="7">
        <v>131.97</v>
      </c>
      <c r="AI172" s="7">
        <v>132.1</v>
      </c>
      <c r="AJ172" s="7">
        <v>132.22999999999999</v>
      </c>
      <c r="AK172" s="7">
        <v>132.36000000000001</v>
      </c>
      <c r="AL172" s="7"/>
      <c r="AM172" s="7"/>
      <c r="AN172" s="7"/>
      <c r="AO172" s="7"/>
      <c r="AP172" s="7"/>
    </row>
    <row r="173" spans="1:42" ht="14.45" customHeight="1" x14ac:dyDescent="0.25">
      <c r="A173" s="3" t="s">
        <v>43</v>
      </c>
      <c r="B173" s="3"/>
      <c r="C173" s="3" t="s">
        <v>507</v>
      </c>
      <c r="D173" s="3" t="s">
        <v>288</v>
      </c>
      <c r="E173" s="3" t="s">
        <v>44</v>
      </c>
      <c r="F173" s="3" t="s">
        <v>288</v>
      </c>
      <c r="G173" s="3" t="s">
        <v>264</v>
      </c>
      <c r="H173" s="3" t="s">
        <v>20</v>
      </c>
      <c r="I173" s="4" t="s">
        <v>265</v>
      </c>
      <c r="J173" s="4"/>
      <c r="K173" s="4"/>
      <c r="L173" s="7">
        <v>4.53</v>
      </c>
      <c r="M173" s="7">
        <v>4.2699999999999996</v>
      </c>
      <c r="N173" s="7">
        <v>4.01</v>
      </c>
      <c r="O173" s="7">
        <v>3.75</v>
      </c>
      <c r="P173" s="7">
        <v>3.5</v>
      </c>
      <c r="Q173" s="7">
        <v>3.25</v>
      </c>
      <c r="R173" s="7">
        <v>3.25</v>
      </c>
      <c r="S173" s="7">
        <v>3.25</v>
      </c>
      <c r="T173" s="7">
        <v>3.25</v>
      </c>
      <c r="U173" s="7">
        <v>3.25</v>
      </c>
      <c r="V173" s="7">
        <v>3.25</v>
      </c>
      <c r="W173" s="7">
        <v>3.09</v>
      </c>
      <c r="X173" s="7">
        <v>3.09</v>
      </c>
      <c r="Y173" s="7">
        <v>3.09</v>
      </c>
      <c r="Z173" s="7">
        <v>3.09</v>
      </c>
      <c r="AA173" s="7">
        <v>3.09</v>
      </c>
      <c r="AB173" s="7">
        <v>3.09</v>
      </c>
      <c r="AC173" s="7">
        <v>3.09</v>
      </c>
      <c r="AD173" s="7">
        <v>3.09</v>
      </c>
      <c r="AE173" s="7">
        <v>3.09</v>
      </c>
      <c r="AF173" s="7">
        <v>3.09</v>
      </c>
      <c r="AG173" s="7">
        <v>3.09</v>
      </c>
      <c r="AH173" s="7">
        <v>3.09</v>
      </c>
      <c r="AI173" s="7">
        <v>3.09</v>
      </c>
      <c r="AJ173" s="7">
        <v>3.09</v>
      </c>
      <c r="AK173" s="7">
        <v>3.09</v>
      </c>
      <c r="AL173" s="7"/>
      <c r="AM173" s="7"/>
      <c r="AN173" s="7"/>
      <c r="AO173" s="7"/>
      <c r="AP173" s="7"/>
    </row>
    <row r="174" spans="1:42" x14ac:dyDescent="0.25">
      <c r="A174" s="3" t="s">
        <v>43</v>
      </c>
      <c r="B174" s="3"/>
      <c r="C174" s="3" t="s">
        <v>508</v>
      </c>
      <c r="D174" s="3" t="s">
        <v>291</v>
      </c>
      <c r="E174" s="3" t="s">
        <v>44</v>
      </c>
      <c r="F174" s="3" t="s">
        <v>291</v>
      </c>
      <c r="G174" s="3" t="s">
        <v>264</v>
      </c>
      <c r="H174" s="3" t="s">
        <v>20</v>
      </c>
      <c r="I174" s="4" t="s">
        <v>265</v>
      </c>
      <c r="J174" s="4"/>
      <c r="K174" s="4"/>
      <c r="L174" s="7">
        <v>89.35</v>
      </c>
      <c r="M174" s="7">
        <v>90.8</v>
      </c>
      <c r="N174" s="7">
        <v>92.22</v>
      </c>
      <c r="O174" s="7">
        <v>93.75</v>
      </c>
      <c r="P174" s="7">
        <v>95.25</v>
      </c>
      <c r="Q174" s="7">
        <v>96.82</v>
      </c>
      <c r="R174" s="7">
        <v>98.61</v>
      </c>
      <c r="S174" s="7">
        <v>100.48</v>
      </c>
      <c r="T174" s="7">
        <v>102.43</v>
      </c>
      <c r="U174" s="7">
        <v>102.95</v>
      </c>
      <c r="V174" s="7">
        <v>103.52</v>
      </c>
      <c r="W174" s="7">
        <v>63.08</v>
      </c>
      <c r="X174" s="7">
        <v>63.33</v>
      </c>
      <c r="Y174" s="7">
        <v>57.77</v>
      </c>
      <c r="Z174" s="7">
        <v>58.05</v>
      </c>
      <c r="AA174" s="7">
        <v>58.34</v>
      </c>
      <c r="AB174" s="7">
        <v>58.59</v>
      </c>
      <c r="AC174" s="7">
        <v>59.06</v>
      </c>
      <c r="AD174" s="7">
        <v>59.3</v>
      </c>
      <c r="AE174" s="7">
        <v>57.45</v>
      </c>
      <c r="AF174" s="7">
        <v>51.81</v>
      </c>
      <c r="AG174" s="7">
        <v>51.4</v>
      </c>
      <c r="AH174" s="7">
        <v>50.95</v>
      </c>
      <c r="AI174" s="7">
        <v>51.06</v>
      </c>
      <c r="AJ174" s="7">
        <v>51.14</v>
      </c>
      <c r="AK174" s="7">
        <v>51.2</v>
      </c>
      <c r="AL174" s="7"/>
      <c r="AM174" s="7"/>
      <c r="AN174" s="7"/>
      <c r="AO174" s="7"/>
      <c r="AP174" s="7"/>
    </row>
    <row r="175" spans="1:42" x14ac:dyDescent="0.25">
      <c r="A175" s="3" t="s">
        <v>43</v>
      </c>
      <c r="B175" s="3"/>
      <c r="C175" s="3" t="s">
        <v>509</v>
      </c>
      <c r="D175" s="3" t="s">
        <v>293</v>
      </c>
      <c r="E175" s="3" t="s">
        <v>44</v>
      </c>
      <c r="F175" s="3" t="s">
        <v>293</v>
      </c>
      <c r="G175" s="3" t="s">
        <v>264</v>
      </c>
      <c r="H175" s="3" t="s">
        <v>20</v>
      </c>
      <c r="I175" s="4" t="s">
        <v>265</v>
      </c>
      <c r="J175" s="4"/>
      <c r="K175" s="4"/>
      <c r="L175" s="7">
        <v>239.67</v>
      </c>
      <c r="M175" s="7">
        <v>239.21</v>
      </c>
      <c r="N175" s="7">
        <v>229.4</v>
      </c>
      <c r="O175" s="7">
        <v>232.94</v>
      </c>
      <c r="P175" s="7">
        <v>233.26</v>
      </c>
      <c r="Q175" s="7">
        <v>233.8</v>
      </c>
      <c r="R175" s="7">
        <v>234.25</v>
      </c>
      <c r="S175" s="7">
        <v>234.71</v>
      </c>
      <c r="T175" s="7">
        <v>235.27</v>
      </c>
      <c r="U175" s="7">
        <v>235.73</v>
      </c>
      <c r="V175" s="7">
        <v>236.31</v>
      </c>
      <c r="W175" s="7">
        <v>235.08</v>
      </c>
      <c r="X175" s="7">
        <v>231.45</v>
      </c>
      <c r="Y175" s="7">
        <v>230.92</v>
      </c>
      <c r="Z175" s="7">
        <v>230.57</v>
      </c>
      <c r="AA175" s="7">
        <v>230.33</v>
      </c>
      <c r="AB175" s="7">
        <v>230.78</v>
      </c>
      <c r="AC175" s="7">
        <v>231.01</v>
      </c>
      <c r="AD175" s="7">
        <v>231.21</v>
      </c>
      <c r="AE175" s="7">
        <v>231.4</v>
      </c>
      <c r="AF175" s="7">
        <v>231.55</v>
      </c>
      <c r="AG175" s="7">
        <v>231.66</v>
      </c>
      <c r="AH175" s="7">
        <v>231.73</v>
      </c>
      <c r="AI175" s="7">
        <v>231.76</v>
      </c>
      <c r="AJ175" s="7">
        <v>231.73</v>
      </c>
      <c r="AK175" s="7">
        <v>231.68</v>
      </c>
      <c r="AL175" s="7"/>
      <c r="AM175" s="7"/>
      <c r="AN175" s="7"/>
      <c r="AO175" s="7"/>
      <c r="AP175" s="7"/>
    </row>
    <row r="176" spans="1:42" x14ac:dyDescent="0.25">
      <c r="A176" s="3" t="s">
        <v>43</v>
      </c>
      <c r="B176" s="3"/>
      <c r="C176" s="3" t="s">
        <v>510</v>
      </c>
      <c r="D176" s="3" t="s">
        <v>295</v>
      </c>
      <c r="E176" s="3" t="s">
        <v>44</v>
      </c>
      <c r="F176" s="3" t="s">
        <v>295</v>
      </c>
      <c r="G176" s="3" t="s">
        <v>264</v>
      </c>
      <c r="H176" s="3" t="s">
        <v>20</v>
      </c>
      <c r="I176" s="4" t="s">
        <v>265</v>
      </c>
      <c r="J176" s="4"/>
      <c r="K176" s="4"/>
      <c r="L176" s="7">
        <v>130.96</v>
      </c>
      <c r="M176" s="7">
        <v>131.05000000000001</v>
      </c>
      <c r="N176" s="7">
        <v>127.61</v>
      </c>
      <c r="O176" s="7">
        <v>128.21</v>
      </c>
      <c r="P176" s="7">
        <v>128.4</v>
      </c>
      <c r="Q176" s="7">
        <v>128.63</v>
      </c>
      <c r="R176" s="7">
        <v>128.84</v>
      </c>
      <c r="S176" s="7">
        <v>129.05000000000001</v>
      </c>
      <c r="T176" s="7">
        <v>129.29</v>
      </c>
      <c r="U176" s="7">
        <v>129.5</v>
      </c>
      <c r="V176" s="7">
        <v>127.6</v>
      </c>
      <c r="W176" s="7">
        <v>125.55</v>
      </c>
      <c r="X176" s="7">
        <v>125.27</v>
      </c>
      <c r="Y176" s="7">
        <v>125.02</v>
      </c>
      <c r="Z176" s="7">
        <v>124.79</v>
      </c>
      <c r="AA176" s="7">
        <v>124.84</v>
      </c>
      <c r="AB176" s="7">
        <v>124.87</v>
      </c>
      <c r="AC176" s="7">
        <v>124.89</v>
      </c>
      <c r="AD176" s="7">
        <v>124.9</v>
      </c>
      <c r="AE176" s="7">
        <v>124.92</v>
      </c>
      <c r="AF176" s="7">
        <v>124.93</v>
      </c>
      <c r="AG176" s="7">
        <v>124.93</v>
      </c>
      <c r="AH176" s="7">
        <v>124.93</v>
      </c>
      <c r="AI176" s="7">
        <v>124.92</v>
      </c>
      <c r="AJ176" s="7">
        <v>124.9</v>
      </c>
      <c r="AK176" s="7">
        <v>124.88</v>
      </c>
      <c r="AL176" s="7"/>
      <c r="AM176" s="7"/>
      <c r="AN176" s="7"/>
      <c r="AO176" s="7"/>
      <c r="AP176" s="7"/>
    </row>
    <row r="177" spans="1:42" x14ac:dyDescent="0.25">
      <c r="A177" s="3" t="s">
        <v>48</v>
      </c>
      <c r="B177" s="3"/>
      <c r="C177" s="3" t="s">
        <v>511</v>
      </c>
      <c r="D177" s="3" t="s">
        <v>512</v>
      </c>
      <c r="E177" s="3" t="s">
        <v>49</v>
      </c>
      <c r="F177" s="3" t="s">
        <v>50</v>
      </c>
      <c r="G177" s="3" t="s">
        <v>13</v>
      </c>
      <c r="H177" s="3" t="s">
        <v>20</v>
      </c>
      <c r="I177" s="9" t="s">
        <v>51</v>
      </c>
      <c r="J177" s="4"/>
      <c r="K177" s="4"/>
      <c r="L177" s="7">
        <v>2.6913450619014627</v>
      </c>
      <c r="M177" s="7">
        <v>3.6451957889596192</v>
      </c>
      <c r="N177" s="7">
        <v>4.650304092445845</v>
      </c>
      <c r="O177" s="7">
        <v>5.7450782305426626</v>
      </c>
      <c r="P177" s="7">
        <v>7.0336589492679957</v>
      </c>
      <c r="Q177" s="7">
        <v>8.705133167383984</v>
      </c>
      <c r="R177" s="7">
        <v>10.526723647471002</v>
      </c>
      <c r="S177" s="7">
        <v>12.467456903259881</v>
      </c>
      <c r="T177" s="7">
        <v>14.528684085640833</v>
      </c>
      <c r="U177" s="7">
        <v>16.664115903285296</v>
      </c>
      <c r="V177" s="7">
        <v>18.908938665209167</v>
      </c>
      <c r="W177" s="7">
        <v>21.046888886251445</v>
      </c>
      <c r="X177" s="7">
        <v>23.084562002936629</v>
      </c>
      <c r="Y177" s="7">
        <v>25.009649430834788</v>
      </c>
      <c r="Z177" s="7">
        <v>26.821308036960897</v>
      </c>
      <c r="AA177" s="7">
        <v>28.51988370764434</v>
      </c>
      <c r="AB177" s="7">
        <v>30.105436817755425</v>
      </c>
      <c r="AC177" s="7">
        <v>31.572862379492694</v>
      </c>
      <c r="AD177" s="7">
        <v>32.921846778377173</v>
      </c>
      <c r="AE177" s="7">
        <v>34.155066750125364</v>
      </c>
      <c r="AF177" s="7">
        <v>35.272876304214513</v>
      </c>
      <c r="AG177" s="7">
        <v>36.279879455842504</v>
      </c>
      <c r="AH177" s="7">
        <v>37.176298377654831</v>
      </c>
      <c r="AI177" s="7">
        <v>37.967747302674638</v>
      </c>
      <c r="AJ177" s="7">
        <v>38.655450133319249</v>
      </c>
      <c r="AK177" s="7">
        <v>39.244084716313949</v>
      </c>
      <c r="AL177" s="7"/>
      <c r="AM177" s="7"/>
      <c r="AN177" s="7"/>
      <c r="AO177" s="7"/>
      <c r="AP177" s="7"/>
    </row>
    <row r="178" spans="1:42" x14ac:dyDescent="0.25">
      <c r="A178" s="3" t="s">
        <v>48</v>
      </c>
      <c r="B178" s="3"/>
      <c r="C178" s="3" t="s">
        <v>513</v>
      </c>
      <c r="D178" s="3" t="s">
        <v>320</v>
      </c>
      <c r="E178" s="3" t="s">
        <v>49</v>
      </c>
      <c r="F178" s="3" t="s">
        <v>320</v>
      </c>
      <c r="G178" s="3" t="s">
        <v>13</v>
      </c>
      <c r="H178" s="3" t="s">
        <v>20</v>
      </c>
      <c r="I178" s="9" t="s">
        <v>51</v>
      </c>
      <c r="J178" s="4"/>
      <c r="K178" s="4"/>
      <c r="L178" s="7">
        <v>1.1755251659312604</v>
      </c>
      <c r="M178" s="7">
        <v>1.2734974744163385</v>
      </c>
      <c r="N178" s="7">
        <v>1.4033548437348997</v>
      </c>
      <c r="O178" s="7">
        <v>1.5551979411415526</v>
      </c>
      <c r="P178" s="7">
        <v>1.7025660661545228</v>
      </c>
      <c r="Q178" s="7">
        <v>1.8353071969148609</v>
      </c>
      <c r="R178" s="7">
        <v>1.8943910242637516</v>
      </c>
      <c r="S178" s="7">
        <v>1.9136565665089835</v>
      </c>
      <c r="T178" s="7">
        <v>1.8920309775094866</v>
      </c>
      <c r="U178" s="7">
        <v>1.8391854445595024</v>
      </c>
      <c r="V178" s="7">
        <v>1.7715447541961524</v>
      </c>
      <c r="W178" s="7">
        <v>1.6997663177966509</v>
      </c>
      <c r="X178" s="7">
        <v>1.6241504957655217</v>
      </c>
      <c r="Y178" s="7">
        <v>1.5440871017934694</v>
      </c>
      <c r="Z178" s="7">
        <v>1.4604530089977241</v>
      </c>
      <c r="AA178" s="7">
        <v>1.3720277735538224</v>
      </c>
      <c r="AB178" s="7">
        <v>1.2810937000628992</v>
      </c>
      <c r="AC178" s="7">
        <v>1.1871094780408062</v>
      </c>
      <c r="AD178" s="7">
        <v>1.0935485345090563</v>
      </c>
      <c r="AE178" s="7">
        <v>0.99993735048757937</v>
      </c>
      <c r="AF178" s="7">
        <v>0.90987205138917038</v>
      </c>
      <c r="AG178" s="7">
        <v>0.82266087960867451</v>
      </c>
      <c r="AH178" s="7">
        <v>0.74117537446554493</v>
      </c>
      <c r="AI178" s="7">
        <v>0.66457068601009517</v>
      </c>
      <c r="AJ178" s="7">
        <v>0.59489056829841758</v>
      </c>
      <c r="AK178" s="7">
        <v>0.53141349020574069</v>
      </c>
      <c r="AL178" s="7"/>
      <c r="AM178" s="7"/>
      <c r="AN178" s="7"/>
      <c r="AO178" s="7"/>
      <c r="AP178" s="7"/>
    </row>
    <row r="179" spans="1:42" x14ac:dyDescent="0.25">
      <c r="A179" s="3" t="s">
        <v>48</v>
      </c>
      <c r="B179" s="3"/>
      <c r="C179" s="3" t="s">
        <v>514</v>
      </c>
      <c r="D179" s="3" t="s">
        <v>515</v>
      </c>
      <c r="E179" s="3" t="s">
        <v>49</v>
      </c>
      <c r="F179" s="3" t="s">
        <v>86</v>
      </c>
      <c r="G179" s="3" t="s">
        <v>13</v>
      </c>
      <c r="H179" s="3" t="s">
        <v>20</v>
      </c>
      <c r="I179" s="9" t="s">
        <v>51</v>
      </c>
      <c r="J179" s="4"/>
      <c r="K179" s="4"/>
      <c r="L179" s="7">
        <v>0.92770364871609756</v>
      </c>
      <c r="M179" s="7">
        <v>0.98726343407596961</v>
      </c>
      <c r="N179" s="7">
        <v>1.0534506424397259</v>
      </c>
      <c r="O179" s="7">
        <v>1.1479433224973685</v>
      </c>
      <c r="P179" s="7">
        <v>1.3764181246930494</v>
      </c>
      <c r="Q179" s="7">
        <v>1.7877416349859703</v>
      </c>
      <c r="R179" s="7">
        <v>1.9659611951607743</v>
      </c>
      <c r="S179" s="7">
        <v>2.1154759571067991</v>
      </c>
      <c r="T179" s="7">
        <v>2.2766094925946008</v>
      </c>
      <c r="U179" s="7">
        <v>2.4082218199161463</v>
      </c>
      <c r="V179" s="7">
        <v>2.5758799807279518</v>
      </c>
      <c r="W179" s="7">
        <v>2.5350331131246366</v>
      </c>
      <c r="X179" s="7">
        <v>2.5051404040340288</v>
      </c>
      <c r="Y179" s="7">
        <v>2.4695418834830685</v>
      </c>
      <c r="Z179" s="7">
        <v>2.4447951729362947</v>
      </c>
      <c r="AA179" s="7">
        <v>2.4166418147994517</v>
      </c>
      <c r="AB179" s="7">
        <v>2.3955610754589256</v>
      </c>
      <c r="AC179" s="7">
        <v>2.3700251292121672</v>
      </c>
      <c r="AD179" s="7">
        <v>2.3513421992272328</v>
      </c>
      <c r="AE179" s="7">
        <v>2.3319475040793161</v>
      </c>
      <c r="AF179" s="7">
        <v>2.3188033493127236</v>
      </c>
      <c r="AG179" s="7">
        <v>2.3049882156908166</v>
      </c>
      <c r="AH179" s="7">
        <v>2.2945905299461207</v>
      </c>
      <c r="AI179" s="7">
        <v>2.2833506567315709</v>
      </c>
      <c r="AJ179" s="7">
        <v>2.2735914895002334</v>
      </c>
      <c r="AK179" s="7">
        <v>2.2616149791944058</v>
      </c>
      <c r="AL179" s="7"/>
      <c r="AM179" s="7"/>
      <c r="AN179" s="7"/>
      <c r="AO179" s="7"/>
      <c r="AP179" s="7"/>
    </row>
    <row r="180" spans="1:42" ht="14.45" customHeight="1" x14ac:dyDescent="0.25">
      <c r="A180" s="3" t="s">
        <v>48</v>
      </c>
      <c r="B180" s="3"/>
      <c r="C180" s="3" t="s">
        <v>514</v>
      </c>
      <c r="D180" s="3" t="s">
        <v>515</v>
      </c>
      <c r="E180" s="3" t="s">
        <v>49</v>
      </c>
      <c r="F180" s="3" t="s">
        <v>86</v>
      </c>
      <c r="G180" s="3" t="s">
        <v>25</v>
      </c>
      <c r="H180" s="3" t="s">
        <v>20</v>
      </c>
      <c r="I180" s="9" t="s">
        <v>51</v>
      </c>
      <c r="J180" s="4"/>
      <c r="K180" s="4"/>
      <c r="L180" s="7">
        <v>32.890654369956422</v>
      </c>
      <c r="M180" s="7">
        <v>35.202824186614961</v>
      </c>
      <c r="N180" s="7">
        <v>37.479158322314667</v>
      </c>
      <c r="O180" s="7">
        <v>41.123890445961855</v>
      </c>
      <c r="P180" s="7">
        <v>49.373946144563313</v>
      </c>
      <c r="Q180" s="7">
        <v>64.866403165401806</v>
      </c>
      <c r="R180" s="7">
        <v>71.800114169609387</v>
      </c>
      <c r="S180" s="7">
        <v>78.582991298596824</v>
      </c>
      <c r="T180" s="7">
        <v>85.591391622971486</v>
      </c>
      <c r="U180" s="7">
        <v>92.324499408060618</v>
      </c>
      <c r="V180" s="7">
        <v>100</v>
      </c>
      <c r="W180" s="7">
        <v>100</v>
      </c>
      <c r="X180" s="7">
        <v>100</v>
      </c>
      <c r="Y180" s="7">
        <v>100</v>
      </c>
      <c r="Z180" s="7">
        <v>100</v>
      </c>
      <c r="AA180" s="7">
        <v>100</v>
      </c>
      <c r="AB180" s="7">
        <v>100</v>
      </c>
      <c r="AC180" s="7">
        <v>100</v>
      </c>
      <c r="AD180" s="7">
        <v>100</v>
      </c>
      <c r="AE180" s="7">
        <v>100</v>
      </c>
      <c r="AF180" s="7">
        <v>100</v>
      </c>
      <c r="AG180" s="7">
        <v>100</v>
      </c>
      <c r="AH180" s="7">
        <v>100</v>
      </c>
      <c r="AI180" s="7">
        <v>100</v>
      </c>
      <c r="AJ180" s="7">
        <v>100</v>
      </c>
      <c r="AK180" s="7">
        <v>100</v>
      </c>
      <c r="AL180" s="7"/>
      <c r="AM180" s="7"/>
      <c r="AN180" s="7"/>
      <c r="AO180" s="7"/>
      <c r="AP180" s="7"/>
    </row>
    <row r="181" spans="1:42" ht="15" customHeight="1" x14ac:dyDescent="0.25">
      <c r="A181" s="3" t="s">
        <v>48</v>
      </c>
      <c r="B181" s="3"/>
      <c r="C181" s="3" t="s">
        <v>516</v>
      </c>
      <c r="D181" s="3" t="s">
        <v>517</v>
      </c>
      <c r="E181" s="3" t="s">
        <v>49</v>
      </c>
      <c r="F181" s="3" t="s">
        <v>99</v>
      </c>
      <c r="G181" s="3" t="s">
        <v>13</v>
      </c>
      <c r="H181" s="3" t="s">
        <v>20</v>
      </c>
      <c r="I181" s="9" t="s">
        <v>51</v>
      </c>
      <c r="J181" s="4"/>
      <c r="K181" s="4"/>
      <c r="L181" s="7">
        <v>45.483859051167315</v>
      </c>
      <c r="M181" s="7">
        <v>44.524440618079957</v>
      </c>
      <c r="N181" s="7">
        <v>43.458959607754956</v>
      </c>
      <c r="O181" s="7">
        <v>42.261876816725</v>
      </c>
      <c r="P181" s="7">
        <v>40.875508128455309</v>
      </c>
      <c r="Q181" s="7">
        <v>39.120929963054252</v>
      </c>
      <c r="R181" s="7">
        <v>37.289946950099313</v>
      </c>
      <c r="S181" s="7">
        <v>35.379692082354481</v>
      </c>
      <c r="T181" s="7">
        <v>33.389887496971241</v>
      </c>
      <c r="U181" s="7">
        <v>31.357149940580697</v>
      </c>
      <c r="V181" s="7">
        <v>29.229870653107113</v>
      </c>
      <c r="W181" s="7">
        <v>27.213651619609202</v>
      </c>
      <c r="X181" s="7">
        <v>25.301602539217591</v>
      </c>
      <c r="Y181" s="7">
        <v>23.506634561670907</v>
      </c>
      <c r="Z181" s="7">
        <v>21.828724673208267</v>
      </c>
      <c r="AA181" s="7">
        <v>20.268734204301573</v>
      </c>
      <c r="AB181" s="7">
        <v>18.824336797440946</v>
      </c>
      <c r="AC181" s="7">
        <v>17.501160145016893</v>
      </c>
      <c r="AD181" s="7">
        <v>16.296064056284916</v>
      </c>
      <c r="AE181" s="7">
        <v>15.20682208721529</v>
      </c>
      <c r="AF181" s="7">
        <v>14.229501640640834</v>
      </c>
      <c r="AG181" s="7">
        <v>13.360168599457046</v>
      </c>
      <c r="AH181" s="7">
        <v>12.595744386278561</v>
      </c>
      <c r="AI181" s="7">
        <v>11.931445472810962</v>
      </c>
      <c r="AJ181" s="7">
        <v>11.364015157282362</v>
      </c>
      <c r="AK181" s="7">
        <v>10.889490859119736</v>
      </c>
      <c r="AL181" s="7"/>
      <c r="AM181" s="7"/>
      <c r="AN181" s="7"/>
      <c r="AO181" s="7"/>
      <c r="AP181" s="7"/>
    </row>
    <row r="182" spans="1:42" x14ac:dyDescent="0.25">
      <c r="A182" s="3" t="s">
        <v>48</v>
      </c>
      <c r="B182" s="3"/>
      <c r="C182" s="3" t="s">
        <v>518</v>
      </c>
      <c r="D182" s="3" t="s">
        <v>105</v>
      </c>
      <c r="E182" s="3" t="s">
        <v>49</v>
      </c>
      <c r="F182" s="3" t="s">
        <v>105</v>
      </c>
      <c r="G182" s="3" t="s">
        <v>13</v>
      </c>
      <c r="H182" s="3" t="s">
        <v>20</v>
      </c>
      <c r="I182" s="9" t="s">
        <v>51</v>
      </c>
      <c r="J182" s="4"/>
      <c r="K182" s="4"/>
      <c r="L182" s="7">
        <v>1.8928654961881684</v>
      </c>
      <c r="M182" s="7">
        <v>1.8172372186056216</v>
      </c>
      <c r="N182" s="7">
        <v>1.7573132316585705</v>
      </c>
      <c r="O182" s="7">
        <v>1.643483534370183</v>
      </c>
      <c r="P182" s="7">
        <v>1.4113236544691783</v>
      </c>
      <c r="Q182" s="7">
        <v>0.96829469159658499</v>
      </c>
      <c r="R182" s="7">
        <v>0.7721419651165119</v>
      </c>
      <c r="S182" s="7">
        <v>0.57655182415758355</v>
      </c>
      <c r="T182" s="7">
        <v>0.3832485251638017</v>
      </c>
      <c r="U182" s="7">
        <v>0.20021021638676637</v>
      </c>
      <c r="V182" s="7">
        <v>0</v>
      </c>
      <c r="W182" s="7">
        <v>0</v>
      </c>
      <c r="X182" s="7">
        <v>0</v>
      </c>
      <c r="Y182" s="7">
        <v>0</v>
      </c>
      <c r="Z182" s="7">
        <v>0</v>
      </c>
      <c r="AA182" s="7">
        <v>0</v>
      </c>
      <c r="AB182" s="7">
        <v>0</v>
      </c>
      <c r="AC182" s="7">
        <v>0</v>
      </c>
      <c r="AD182" s="7">
        <v>0</v>
      </c>
      <c r="AE182" s="7">
        <v>0</v>
      </c>
      <c r="AF182" s="7">
        <v>0</v>
      </c>
      <c r="AG182" s="7">
        <v>0</v>
      </c>
      <c r="AH182" s="7">
        <v>0</v>
      </c>
      <c r="AI182" s="7">
        <v>0</v>
      </c>
      <c r="AJ182" s="7">
        <v>0</v>
      </c>
      <c r="AK182" s="7">
        <v>0</v>
      </c>
      <c r="AL182" s="7"/>
      <c r="AM182" s="7"/>
      <c r="AN182" s="7"/>
      <c r="AO182" s="7"/>
      <c r="AP182" s="7"/>
    </row>
    <row r="183" spans="1:42" x14ac:dyDescent="0.25">
      <c r="A183" s="3" t="s">
        <v>48</v>
      </c>
      <c r="B183" s="3"/>
      <c r="C183" s="3" t="s">
        <v>519</v>
      </c>
      <c r="D183" s="3" t="s">
        <v>520</v>
      </c>
      <c r="E183" s="3" t="s">
        <v>49</v>
      </c>
      <c r="F183" s="3" t="s">
        <v>110</v>
      </c>
      <c r="G183" s="3" t="s">
        <v>13</v>
      </c>
      <c r="H183" s="3" t="s">
        <v>20</v>
      </c>
      <c r="I183" s="9" t="s">
        <v>51</v>
      </c>
      <c r="J183" s="4"/>
      <c r="K183" s="4"/>
      <c r="L183" s="7">
        <v>0.14489875385532475</v>
      </c>
      <c r="M183" s="7">
        <v>0.20120363443681633</v>
      </c>
      <c r="N183" s="7">
        <v>0.26273385910430247</v>
      </c>
      <c r="O183" s="7">
        <v>0.33480845939341297</v>
      </c>
      <c r="P183" s="7">
        <v>0.4357181530385647</v>
      </c>
      <c r="Q183" s="7">
        <v>0.63828967811388426</v>
      </c>
      <c r="R183" s="7">
        <v>0.82019591454103469</v>
      </c>
      <c r="S183" s="7">
        <v>1.0432523479629452</v>
      </c>
      <c r="T183" s="7">
        <v>1.2803202322461713</v>
      </c>
      <c r="U183" s="7">
        <v>1.5263907958528147</v>
      </c>
      <c r="V183" s="7">
        <v>1.7922009649887682</v>
      </c>
      <c r="W183" s="7">
        <v>2.0282517568420237</v>
      </c>
      <c r="X183" s="7">
        <v>2.2394527284405137</v>
      </c>
      <c r="Y183" s="7">
        <v>2.4264808500801571</v>
      </c>
      <c r="Z183" s="7">
        <v>2.5949961194200739</v>
      </c>
      <c r="AA183" s="7">
        <v>2.7673467233186226</v>
      </c>
      <c r="AB183" s="7">
        <v>2.9238255734062788</v>
      </c>
      <c r="AC183" s="7">
        <v>3.067955174721861</v>
      </c>
      <c r="AD183" s="7">
        <v>3.2002665878707415</v>
      </c>
      <c r="AE183" s="7">
        <v>3.3254074620741054</v>
      </c>
      <c r="AF183" s="7">
        <v>3.4459335712007495</v>
      </c>
      <c r="AG183" s="7">
        <v>3.5615419382078537</v>
      </c>
      <c r="AH183" s="7">
        <v>3.6682510089238209</v>
      </c>
      <c r="AI183" s="7">
        <v>3.7646635873092626</v>
      </c>
      <c r="AJ183" s="7">
        <v>3.8501689599487072</v>
      </c>
      <c r="AK183" s="7">
        <v>3.9238236978909558</v>
      </c>
      <c r="AL183" s="7"/>
      <c r="AM183" s="7"/>
      <c r="AN183" s="7"/>
      <c r="AO183" s="7"/>
      <c r="AP183" s="7"/>
    </row>
    <row r="184" spans="1:42" x14ac:dyDescent="0.25">
      <c r="A184" s="3" t="s">
        <v>48</v>
      </c>
      <c r="B184" s="3"/>
      <c r="C184" s="3" t="s">
        <v>521</v>
      </c>
      <c r="D184" s="3" t="s">
        <v>522</v>
      </c>
      <c r="E184" s="3" t="s">
        <v>49</v>
      </c>
      <c r="F184" s="3" t="s">
        <v>120</v>
      </c>
      <c r="G184" s="3" t="s">
        <v>55</v>
      </c>
      <c r="H184" s="3" t="s">
        <v>20</v>
      </c>
      <c r="I184" s="9" t="s">
        <v>51</v>
      </c>
      <c r="J184" s="4"/>
      <c r="K184" s="4"/>
      <c r="L184" s="7">
        <v>58.060621236070098</v>
      </c>
      <c r="M184" s="7">
        <v>63.125133515445896</v>
      </c>
      <c r="N184" s="7">
        <v>70.762509500420521</v>
      </c>
      <c r="O184" s="7">
        <v>84.100825380307697</v>
      </c>
      <c r="P184" s="7">
        <v>117.30167170823258</v>
      </c>
      <c r="Q184" s="7">
        <v>225.06119854226205</v>
      </c>
      <c r="R184" s="7">
        <v>212.96787387208349</v>
      </c>
      <c r="S184" s="7">
        <v>263.69999057790216</v>
      </c>
      <c r="T184" s="7">
        <v>290.38264779528083</v>
      </c>
      <c r="U184" s="7">
        <v>315.83834855064453</v>
      </c>
      <c r="V184" s="7">
        <v>352.66986776554728</v>
      </c>
      <c r="W184" s="7">
        <v>339.31386151837353</v>
      </c>
      <c r="X184" s="7">
        <v>332.10563307384217</v>
      </c>
      <c r="Y184" s="7">
        <v>324.81627475479769</v>
      </c>
      <c r="Z184" s="7">
        <v>323.07970225287886</v>
      </c>
      <c r="AA184" s="7">
        <v>342.39385241298049</v>
      </c>
      <c r="AB184" s="7">
        <v>340.9250927048343</v>
      </c>
      <c r="AC184" s="7">
        <v>342.58452460417163</v>
      </c>
      <c r="AD184" s="7">
        <v>344.96123398554556</v>
      </c>
      <c r="AE184" s="7">
        <v>351.66483015896335</v>
      </c>
      <c r="AF184" s="7">
        <v>360.85863040401136</v>
      </c>
      <c r="AG184" s="7">
        <v>368.40060396555555</v>
      </c>
      <c r="AH184" s="7">
        <v>371.59037530154063</v>
      </c>
      <c r="AI184" s="7">
        <v>372.59121398511496</v>
      </c>
      <c r="AJ184" s="7">
        <v>372.28757040012374</v>
      </c>
      <c r="AK184" s="7">
        <v>369.98004047590518</v>
      </c>
      <c r="AL184" s="7"/>
      <c r="AM184" s="7"/>
      <c r="AN184" s="7"/>
      <c r="AO184" s="7"/>
      <c r="AP184" s="7"/>
    </row>
    <row r="185" spans="1:42" ht="14.45" customHeight="1" x14ac:dyDescent="0.25">
      <c r="A185" s="3" t="s">
        <v>48</v>
      </c>
      <c r="B185" s="3"/>
      <c r="C185" s="3" t="s">
        <v>523</v>
      </c>
      <c r="D185" s="3" t="s">
        <v>524</v>
      </c>
      <c r="E185" s="3" t="s">
        <v>49</v>
      </c>
      <c r="F185" s="3" t="s">
        <v>128</v>
      </c>
      <c r="G185" s="3" t="s">
        <v>13</v>
      </c>
      <c r="H185" s="3" t="s">
        <v>20</v>
      </c>
      <c r="I185" s="9" t="s">
        <v>51</v>
      </c>
      <c r="J185" s="4"/>
      <c r="K185" s="4"/>
      <c r="L185" s="7">
        <v>3.8601817132251806</v>
      </c>
      <c r="M185" s="7">
        <v>3.8226102244448454</v>
      </c>
      <c r="N185" s="7">
        <v>3.7798245593059616</v>
      </c>
      <c r="O185" s="7">
        <v>3.7264976611077989</v>
      </c>
      <c r="P185" s="7">
        <v>3.639534073779783</v>
      </c>
      <c r="Q185" s="7">
        <v>3.5570984711787039</v>
      </c>
      <c r="R185" s="7">
        <v>3.4093761378252077</v>
      </c>
      <c r="S185" s="7">
        <v>3.2471581982653701</v>
      </c>
      <c r="T185" s="7">
        <v>3.0560052165597176</v>
      </c>
      <c r="U185" s="7">
        <v>2.8386475003007647</v>
      </c>
      <c r="V185" s="7">
        <v>2.5993131529867486</v>
      </c>
      <c r="W185" s="7">
        <v>2.375321998514496</v>
      </c>
      <c r="X185" s="7">
        <v>2.1656047852238753</v>
      </c>
      <c r="Y185" s="7">
        <v>1.9713462793759473</v>
      </c>
      <c r="Z185" s="7">
        <v>1.7920426325240997</v>
      </c>
      <c r="AA185" s="7">
        <v>1.6274420896304749</v>
      </c>
      <c r="AB185" s="7">
        <v>1.4767068711792966</v>
      </c>
      <c r="AC185" s="7">
        <v>1.3398923861584668</v>
      </c>
      <c r="AD185" s="7">
        <v>1.2165849627727909</v>
      </c>
      <c r="AE185" s="7">
        <v>1.1068077076622569</v>
      </c>
      <c r="AF185" s="7">
        <v>1.009345703639682</v>
      </c>
      <c r="AG185" s="7">
        <v>0.92412292235356275</v>
      </c>
      <c r="AH185" s="7">
        <v>0.85021328696586473</v>
      </c>
      <c r="AI185" s="7">
        <v>0.78703929623990376</v>
      </c>
      <c r="AJ185" s="7">
        <v>0.73354439754028233</v>
      </c>
      <c r="AK185" s="7">
        <v>0.68877766524927131</v>
      </c>
      <c r="AL185" s="7"/>
      <c r="AM185" s="7"/>
      <c r="AN185" s="7"/>
      <c r="AO185" s="7"/>
      <c r="AP185" s="7"/>
    </row>
    <row r="186" spans="1:42" x14ac:dyDescent="0.25">
      <c r="A186" s="3" t="s">
        <v>48</v>
      </c>
      <c r="B186" s="3"/>
      <c r="C186" s="3" t="s">
        <v>525</v>
      </c>
      <c r="D186" s="3" t="s">
        <v>526</v>
      </c>
      <c r="E186" s="3" t="s">
        <v>49</v>
      </c>
      <c r="F186" s="3" t="s">
        <v>133</v>
      </c>
      <c r="G186" s="3" t="s">
        <v>55</v>
      </c>
      <c r="H186" s="3" t="s">
        <v>20</v>
      </c>
      <c r="I186" s="9" t="s">
        <v>51</v>
      </c>
      <c r="J186" s="4"/>
      <c r="K186" s="4"/>
      <c r="L186" s="7">
        <v>272.86654894432138</v>
      </c>
      <c r="M186" s="7">
        <v>269.32503098673294</v>
      </c>
      <c r="N186" s="7">
        <v>263.90533168185397</v>
      </c>
      <c r="O186" s="7">
        <v>253.81388942202744</v>
      </c>
      <c r="P186" s="7">
        <v>218.05876066377846</v>
      </c>
      <c r="Q186" s="7">
        <v>218.07713064153549</v>
      </c>
      <c r="R186" s="7">
        <v>148.62593265243407</v>
      </c>
      <c r="S186" s="7">
        <v>127.20112081702219</v>
      </c>
      <c r="T186" s="7">
        <v>88.514752772471795</v>
      </c>
      <c r="U186" s="7">
        <v>50.630370773028723</v>
      </c>
      <c r="V186" s="7">
        <v>14.344613742192404</v>
      </c>
      <c r="W186" s="7">
        <v>12.7346317742332</v>
      </c>
      <c r="X186" s="7">
        <v>10.829497172305905</v>
      </c>
      <c r="Y186" s="7">
        <v>9.1214932298202704</v>
      </c>
      <c r="Z186" s="7">
        <v>6.9906566805584527</v>
      </c>
      <c r="AA186" s="7">
        <v>5.4404635495043934</v>
      </c>
      <c r="AB186" s="7">
        <v>4.6480380611116932</v>
      </c>
      <c r="AC186" s="7">
        <v>4.0616701385798546</v>
      </c>
      <c r="AD186" s="7">
        <v>3.6794100633445144</v>
      </c>
      <c r="AE186" s="7">
        <v>3.4903257583583875</v>
      </c>
      <c r="AF186" s="7">
        <v>3.2511712040450198</v>
      </c>
      <c r="AG186" s="7">
        <v>3.2643534458505781</v>
      </c>
      <c r="AH186" s="7">
        <v>3.3221581415951018</v>
      </c>
      <c r="AI186" s="7">
        <v>3.3258298251367227</v>
      </c>
      <c r="AJ186" s="7">
        <v>3.4176148541956546</v>
      </c>
      <c r="AK186" s="7">
        <v>3.4268614194303439</v>
      </c>
      <c r="AL186" s="7"/>
      <c r="AM186" s="7"/>
      <c r="AN186" s="7"/>
      <c r="AO186" s="7"/>
      <c r="AP186" s="7"/>
    </row>
    <row r="187" spans="1:42" ht="15" customHeight="1" x14ac:dyDescent="0.25">
      <c r="A187" s="3" t="s">
        <v>48</v>
      </c>
      <c r="B187" s="3"/>
      <c r="C187" s="3" t="s">
        <v>527</v>
      </c>
      <c r="D187" s="3" t="s">
        <v>143</v>
      </c>
      <c r="E187" s="3" t="s">
        <v>49</v>
      </c>
      <c r="F187" s="3" t="s">
        <v>143</v>
      </c>
      <c r="G187" s="3" t="s">
        <v>144</v>
      </c>
      <c r="H187" s="3" t="s">
        <v>20</v>
      </c>
      <c r="I187" s="9" t="s">
        <v>51</v>
      </c>
      <c r="J187" s="4" t="s">
        <v>318</v>
      </c>
      <c r="K187" s="4"/>
      <c r="L187" s="7">
        <v>890.69842656244452</v>
      </c>
      <c r="M187" s="7">
        <v>923.32526507120269</v>
      </c>
      <c r="N187" s="7">
        <v>915.26641789572466</v>
      </c>
      <c r="O187" s="7">
        <v>912.28600167239927</v>
      </c>
      <c r="P187" s="7">
        <v>909.14978665404306</v>
      </c>
      <c r="Q187" s="7">
        <v>905.60607042499555</v>
      </c>
      <c r="R187" s="7">
        <v>906.12722859609141</v>
      </c>
      <c r="S187" s="7">
        <v>907.44043125577127</v>
      </c>
      <c r="T187" s="7">
        <v>908.64142477795872</v>
      </c>
      <c r="U187" s="7">
        <v>910.08008675682288</v>
      </c>
      <c r="V187" s="7">
        <v>911.73301888530057</v>
      </c>
      <c r="W187" s="7">
        <v>913.58791929991582</v>
      </c>
      <c r="X187" s="7">
        <v>915.18508382048492</v>
      </c>
      <c r="Y187" s="7">
        <v>916.7007545695252</v>
      </c>
      <c r="Z187" s="7">
        <v>918.0459929274989</v>
      </c>
      <c r="AA187" s="7">
        <v>919.34478075370384</v>
      </c>
      <c r="AB187" s="7">
        <v>920.14458257607896</v>
      </c>
      <c r="AC187" s="7">
        <v>920.24656094948284</v>
      </c>
      <c r="AD187" s="7">
        <v>920.26619902952052</v>
      </c>
      <c r="AE187" s="7">
        <v>920.12071230975437</v>
      </c>
      <c r="AF187" s="7">
        <v>919.85734846527396</v>
      </c>
      <c r="AG187" s="7">
        <v>919.78360414856809</v>
      </c>
      <c r="AH187" s="7">
        <v>919.64506713335629</v>
      </c>
      <c r="AI187" s="7">
        <v>919.36837127061858</v>
      </c>
      <c r="AJ187" s="7">
        <v>918.97987771300291</v>
      </c>
      <c r="AK187" s="7">
        <v>918.542094881911</v>
      </c>
      <c r="AL187" s="7"/>
      <c r="AM187" s="7"/>
      <c r="AN187" s="7"/>
      <c r="AO187" s="7"/>
      <c r="AP187" s="7"/>
    </row>
    <row r="188" spans="1:42" x14ac:dyDescent="0.25">
      <c r="A188" s="3" t="s">
        <v>48</v>
      </c>
      <c r="B188" s="3"/>
      <c r="C188" s="3" t="s">
        <v>527</v>
      </c>
      <c r="D188" s="3" t="s">
        <v>143</v>
      </c>
      <c r="E188" s="3" t="s">
        <v>49</v>
      </c>
      <c r="F188" s="3" t="s">
        <v>143</v>
      </c>
      <c r="G188" s="3" t="s">
        <v>149</v>
      </c>
      <c r="H188" s="3" t="s">
        <v>20</v>
      </c>
      <c r="I188" s="9" t="s">
        <v>51</v>
      </c>
      <c r="J188" s="4" t="s">
        <v>318</v>
      </c>
      <c r="K188" s="4"/>
      <c r="L188" s="7">
        <v>619.75660728805224</v>
      </c>
      <c r="M188" s="7">
        <v>640.53084183634019</v>
      </c>
      <c r="N188" s="7">
        <v>632.43568535342843</v>
      </c>
      <c r="O188" s="7">
        <v>628.92484525550321</v>
      </c>
      <c r="P188" s="7">
        <v>625.32047251919437</v>
      </c>
      <c r="Q188" s="7">
        <v>621.43627972243405</v>
      </c>
      <c r="R188" s="7">
        <v>621.42042684786713</v>
      </c>
      <c r="S188" s="7">
        <v>621.98483583545055</v>
      </c>
      <c r="T188" s="7">
        <v>622.463857276054</v>
      </c>
      <c r="U188" s="7">
        <v>623.11887914047668</v>
      </c>
      <c r="V188" s="7">
        <v>623.90761780359128</v>
      </c>
      <c r="W188" s="7">
        <v>624.85565054820336</v>
      </c>
      <c r="X188" s="7">
        <v>625.61667899606948</v>
      </c>
      <c r="Y188" s="7">
        <v>626.33641375313221</v>
      </c>
      <c r="Z188" s="7">
        <v>626.94890110315714</v>
      </c>
      <c r="AA188" s="7">
        <v>627.53875730302548</v>
      </c>
      <c r="AB188" s="7">
        <v>627.8377047648197</v>
      </c>
      <c r="AC188" s="7">
        <v>627.66958377146602</v>
      </c>
      <c r="AD188" s="7">
        <v>627.45459396248305</v>
      </c>
      <c r="AE188" s="7">
        <v>627.13219643032494</v>
      </c>
      <c r="AF188" s="7">
        <v>626.73300111367303</v>
      </c>
      <c r="AG188" s="7">
        <v>626.49233846023913</v>
      </c>
      <c r="AH188" s="7">
        <v>626.20578571863632</v>
      </c>
      <c r="AI188" s="7">
        <v>625.82809121844252</v>
      </c>
      <c r="AJ188" s="7">
        <v>625.37304408522789</v>
      </c>
      <c r="AK188" s="7">
        <v>624.88262716122631</v>
      </c>
      <c r="AL188" s="7"/>
      <c r="AM188" s="7"/>
      <c r="AN188" s="7"/>
      <c r="AO188" s="7"/>
      <c r="AP188" s="7"/>
    </row>
    <row r="189" spans="1:42" x14ac:dyDescent="0.25">
      <c r="A189" s="3" t="s">
        <v>48</v>
      </c>
      <c r="B189" s="3"/>
      <c r="C189" s="3" t="s">
        <v>528</v>
      </c>
      <c r="D189" s="3" t="s">
        <v>529</v>
      </c>
      <c r="E189" s="3" t="s">
        <v>49</v>
      </c>
      <c r="F189" s="3" t="s">
        <v>155</v>
      </c>
      <c r="G189" s="3" t="s">
        <v>144</v>
      </c>
      <c r="H189" s="3" t="s">
        <v>20</v>
      </c>
      <c r="I189" s="9" t="s">
        <v>51</v>
      </c>
      <c r="J189" s="4" t="s">
        <v>318</v>
      </c>
      <c r="K189" s="4"/>
      <c r="L189" s="7">
        <v>56.545127296291675</v>
      </c>
      <c r="M189" s="7">
        <v>51.361970935920134</v>
      </c>
      <c r="N189" s="7">
        <v>51.308071916656438</v>
      </c>
      <c r="O189" s="7">
        <v>51.550723826017744</v>
      </c>
      <c r="P189" s="7">
        <v>51.803708961080964</v>
      </c>
      <c r="Q189" s="7">
        <v>51.944216732499768</v>
      </c>
      <c r="R189" s="7">
        <v>52.397181775201688</v>
      </c>
      <c r="S189" s="7">
        <v>52.821395053865785</v>
      </c>
      <c r="T189" s="7">
        <v>53.166450220768439</v>
      </c>
      <c r="U189" s="7">
        <v>53.472146728371719</v>
      </c>
      <c r="V189" s="7">
        <v>53.760004013256911</v>
      </c>
      <c r="W189" s="7">
        <v>54.000689036333561</v>
      </c>
      <c r="X189" s="7">
        <v>54.237868378566361</v>
      </c>
      <c r="Y189" s="7">
        <v>54.468552311978755</v>
      </c>
      <c r="Z189" s="7">
        <v>54.699869062660596</v>
      </c>
      <c r="AA189" s="7">
        <v>54.921368005776358</v>
      </c>
      <c r="AB189" s="7">
        <v>55.095373904954855</v>
      </c>
      <c r="AC189" s="7">
        <v>55.222530444385761</v>
      </c>
      <c r="AD189" s="7">
        <v>55.331261020435072</v>
      </c>
      <c r="AE189" s="7">
        <v>55.428582637206446</v>
      </c>
      <c r="AF189" s="7">
        <v>55.520072106016329</v>
      </c>
      <c r="AG189" s="7">
        <v>55.586722080993887</v>
      </c>
      <c r="AH189" s="7">
        <v>55.646280537559385</v>
      </c>
      <c r="AI189" s="7">
        <v>55.726258466653213</v>
      </c>
      <c r="AJ189" s="7">
        <v>55.813212632653823</v>
      </c>
      <c r="AK189" s="7">
        <v>55.91581081317689</v>
      </c>
      <c r="AL189" s="7"/>
      <c r="AM189" s="7"/>
      <c r="AN189" s="7"/>
      <c r="AO189" s="7"/>
      <c r="AP189" s="7"/>
    </row>
    <row r="190" spans="1:42" ht="14.45" customHeight="1" x14ac:dyDescent="0.25">
      <c r="A190" s="3" t="s">
        <v>48</v>
      </c>
      <c r="B190" s="3"/>
      <c r="C190" s="3" t="s">
        <v>530</v>
      </c>
      <c r="D190" s="3" t="s">
        <v>160</v>
      </c>
      <c r="E190" s="3" t="s">
        <v>49</v>
      </c>
      <c r="F190" s="3" t="s">
        <v>160</v>
      </c>
      <c r="G190" s="3" t="s">
        <v>144</v>
      </c>
      <c r="H190" s="3" t="s">
        <v>20</v>
      </c>
      <c r="I190" s="9" t="s">
        <v>51</v>
      </c>
      <c r="J190" s="4" t="s">
        <v>318</v>
      </c>
      <c r="K190" s="4"/>
      <c r="L190" s="7">
        <v>136.59281516278031</v>
      </c>
      <c r="M190" s="7">
        <v>113.78307774019622</v>
      </c>
      <c r="N190" s="7">
        <v>115.21323328354875</v>
      </c>
      <c r="O190" s="7">
        <v>118.28822439552145</v>
      </c>
      <c r="P190" s="7">
        <v>121.5315891611754</v>
      </c>
      <c r="Q190" s="7">
        <v>125.09788621250433</v>
      </c>
      <c r="R190" s="7">
        <v>126.41810754935028</v>
      </c>
      <c r="S190" s="7">
        <v>127.32292547840002</v>
      </c>
      <c r="T190" s="7">
        <v>128.37591372320844</v>
      </c>
      <c r="U190" s="7">
        <v>129.23987313824355</v>
      </c>
      <c r="V190" s="7">
        <v>129.97522216403812</v>
      </c>
      <c r="W190" s="7">
        <v>130.55493307550168</v>
      </c>
      <c r="X190" s="7">
        <v>131.11308844876203</v>
      </c>
      <c r="Y190" s="7">
        <v>131.66527051386595</v>
      </c>
      <c r="Z190" s="7">
        <v>132.17673483339911</v>
      </c>
      <c r="AA190" s="7">
        <v>132.659843492872</v>
      </c>
      <c r="AB190" s="7">
        <v>132.89510972042879</v>
      </c>
      <c r="AC190" s="7">
        <v>133.20423676207707</v>
      </c>
      <c r="AD190" s="7">
        <v>133.4920140056488</v>
      </c>
      <c r="AE190" s="7">
        <v>133.83741295262092</v>
      </c>
      <c r="AF190" s="7">
        <v>134.21387582601037</v>
      </c>
      <c r="AG190" s="7">
        <v>134.1907457049158</v>
      </c>
      <c r="AH190" s="7">
        <v>134.22354863643312</v>
      </c>
      <c r="AI190" s="7">
        <v>134.27405272339672</v>
      </c>
      <c r="AJ190" s="7">
        <v>134.3758071366488</v>
      </c>
      <c r="AK190" s="7">
        <v>134.51518803779624</v>
      </c>
      <c r="AL190" s="7"/>
      <c r="AM190" s="7"/>
      <c r="AN190" s="7"/>
      <c r="AO190" s="7"/>
      <c r="AP190" s="7"/>
    </row>
    <row r="191" spans="1:42" x14ac:dyDescent="0.25">
      <c r="A191" s="3" t="s">
        <v>48</v>
      </c>
      <c r="B191" s="3"/>
      <c r="C191" s="3" t="s">
        <v>531</v>
      </c>
      <c r="D191" s="3" t="s">
        <v>165</v>
      </c>
      <c r="E191" s="3" t="s">
        <v>49</v>
      </c>
      <c r="F191" s="3" t="s">
        <v>165</v>
      </c>
      <c r="G191" s="3" t="s">
        <v>144</v>
      </c>
      <c r="H191" s="3" t="s">
        <v>20</v>
      </c>
      <c r="I191" s="9" t="s">
        <v>51</v>
      </c>
      <c r="J191" s="4" t="s">
        <v>318</v>
      </c>
      <c r="K191" s="4"/>
      <c r="L191" s="7">
        <v>54.832959232375295</v>
      </c>
      <c r="M191" s="7">
        <v>58.829715128069097</v>
      </c>
      <c r="N191" s="7">
        <v>61.058504878355798</v>
      </c>
      <c r="O191" s="7">
        <v>63.765874819035304</v>
      </c>
      <c r="P191" s="7">
        <v>66.640749794553301</v>
      </c>
      <c r="Q191" s="7">
        <v>69.681548756350793</v>
      </c>
      <c r="R191" s="7">
        <v>70.811430576712908</v>
      </c>
      <c r="S191" s="7">
        <v>70.722953033344496</v>
      </c>
      <c r="T191" s="7">
        <v>70.414898713979596</v>
      </c>
      <c r="U191" s="7">
        <v>69.960869501319593</v>
      </c>
      <c r="V191" s="7">
        <v>69.462370740453991</v>
      </c>
      <c r="W191" s="7">
        <v>69.088870910571103</v>
      </c>
      <c r="X191" s="7">
        <v>68.716906210541197</v>
      </c>
      <c r="Y191" s="7">
        <v>68.364171977555699</v>
      </c>
      <c r="Z191" s="7">
        <v>68.026779931023</v>
      </c>
      <c r="AA191" s="7">
        <v>67.684404607303392</v>
      </c>
      <c r="AB191" s="7">
        <v>67.393160372793602</v>
      </c>
      <c r="AC191" s="7">
        <v>67.111051707370294</v>
      </c>
      <c r="AD191" s="7">
        <v>66.848143448594996</v>
      </c>
      <c r="AE191" s="7">
        <v>66.596776892539495</v>
      </c>
      <c r="AF191" s="7">
        <v>66.360355536224702</v>
      </c>
      <c r="AG191" s="7">
        <v>66.225317736032409</v>
      </c>
      <c r="AH191" s="7">
        <v>66.10362268610119</v>
      </c>
      <c r="AI191" s="7">
        <v>66.011894664868407</v>
      </c>
      <c r="AJ191" s="7">
        <v>65.945808804554304</v>
      </c>
      <c r="AK191" s="7">
        <v>65.898222582664502</v>
      </c>
      <c r="AL191" s="7"/>
      <c r="AM191" s="7"/>
      <c r="AN191" s="7"/>
      <c r="AO191" s="7"/>
      <c r="AP191" s="7"/>
    </row>
    <row r="192" spans="1:42" ht="15" customHeight="1" x14ac:dyDescent="0.25">
      <c r="A192" s="3" t="s">
        <v>48</v>
      </c>
      <c r="B192" s="3"/>
      <c r="C192" s="3" t="s">
        <v>532</v>
      </c>
      <c r="D192" s="3" t="s">
        <v>533</v>
      </c>
      <c r="E192" s="3" t="s">
        <v>49</v>
      </c>
      <c r="F192" s="3" t="s">
        <v>169</v>
      </c>
      <c r="G192" s="3" t="s">
        <v>144</v>
      </c>
      <c r="H192" s="3" t="s">
        <v>20</v>
      </c>
      <c r="I192" s="9" t="s">
        <v>51</v>
      </c>
      <c r="J192" s="4" t="s">
        <v>318</v>
      </c>
      <c r="K192" s="4"/>
      <c r="L192" s="7">
        <v>43.4475374617111</v>
      </c>
      <c r="M192" s="7">
        <v>43.313942373105697</v>
      </c>
      <c r="N192" s="7">
        <v>43.0438832055085</v>
      </c>
      <c r="O192" s="7">
        <v>42.703493389886802</v>
      </c>
      <c r="P192" s="7">
        <v>42.2801385941939</v>
      </c>
      <c r="Q192" s="7">
        <v>41.8270935739829</v>
      </c>
      <c r="R192" s="7">
        <v>41.458395082696605</v>
      </c>
      <c r="S192" s="7">
        <v>41.201048821760104</v>
      </c>
      <c r="T192" s="7">
        <v>40.900081764742204</v>
      </c>
      <c r="U192" s="7">
        <v>40.594379105736998</v>
      </c>
      <c r="V192" s="7">
        <v>40.267627698636595</v>
      </c>
      <c r="W192" s="7">
        <v>39.998666105732099</v>
      </c>
      <c r="X192" s="7">
        <v>39.730758849543001</v>
      </c>
      <c r="Y192" s="7">
        <v>39.476050929612299</v>
      </c>
      <c r="Z192" s="7">
        <v>39.232112546065302</v>
      </c>
      <c r="AA192" s="7">
        <v>38.994501582169001</v>
      </c>
      <c r="AB192" s="7">
        <v>38.777609532084199</v>
      </c>
      <c r="AC192" s="7">
        <v>38.570805874861101</v>
      </c>
      <c r="AD192" s="7">
        <v>38.374013500626099</v>
      </c>
      <c r="AE192" s="7">
        <v>38.183391802503401</v>
      </c>
      <c r="AF192" s="7">
        <v>37.9970711942603</v>
      </c>
      <c r="AG192" s="7">
        <v>37.843853241785006</v>
      </c>
      <c r="AH192" s="7">
        <v>37.691668576514999</v>
      </c>
      <c r="AI192" s="7">
        <v>37.544511933345497</v>
      </c>
      <c r="AJ192" s="7">
        <v>37.402047040428599</v>
      </c>
      <c r="AK192" s="7">
        <v>37.262340809412102</v>
      </c>
      <c r="AL192" s="7"/>
      <c r="AM192" s="7"/>
      <c r="AN192" s="7"/>
      <c r="AO192" s="7"/>
      <c r="AP192" s="7"/>
    </row>
    <row r="193" spans="1:42" x14ac:dyDescent="0.25">
      <c r="A193" s="3" t="s">
        <v>48</v>
      </c>
      <c r="B193" s="3"/>
      <c r="C193" s="3" t="s">
        <v>534</v>
      </c>
      <c r="D193" s="3" t="s">
        <v>535</v>
      </c>
      <c r="E193" s="3" t="s">
        <v>49</v>
      </c>
      <c r="F193" s="3" t="s">
        <v>178</v>
      </c>
      <c r="G193" s="3" t="s">
        <v>149</v>
      </c>
      <c r="H193" s="3" t="s">
        <v>20</v>
      </c>
      <c r="I193" s="9" t="s">
        <v>51</v>
      </c>
      <c r="J193" s="4" t="s">
        <v>318</v>
      </c>
      <c r="K193" s="4"/>
      <c r="L193" s="7">
        <v>5.8321558369455202</v>
      </c>
      <c r="M193" s="7">
        <v>9.9982402808962174</v>
      </c>
      <c r="N193" s="7">
        <v>13.864276136823182</v>
      </c>
      <c r="O193" s="7">
        <v>17.416505640485404</v>
      </c>
      <c r="P193" s="7">
        <v>21.25680720445429</v>
      </c>
      <c r="Q193" s="7">
        <v>28.03520716793664</v>
      </c>
      <c r="R193" s="7">
        <v>34.923256414687366</v>
      </c>
      <c r="S193" s="7">
        <v>41.081699915537442</v>
      </c>
      <c r="T193" s="7">
        <v>47.000366616228291</v>
      </c>
      <c r="U193" s="7">
        <v>52.836924967145293</v>
      </c>
      <c r="V193" s="7">
        <v>60.204206972268288</v>
      </c>
      <c r="W193" s="7">
        <v>68.318873276223314</v>
      </c>
      <c r="X193" s="7">
        <v>74.880806950873335</v>
      </c>
      <c r="Y193" s="7">
        <v>80.550506812400315</v>
      </c>
      <c r="Z193" s="7">
        <v>84.424223060816388</v>
      </c>
      <c r="AA193" s="7">
        <v>87.026816681090907</v>
      </c>
      <c r="AB193" s="7">
        <v>89.278409727925521</v>
      </c>
      <c r="AC193" s="7">
        <v>90.7885359262728</v>
      </c>
      <c r="AD193" s="7">
        <v>91.724577852379184</v>
      </c>
      <c r="AE193" s="7">
        <v>92.755447023634332</v>
      </c>
      <c r="AF193" s="7">
        <v>93.730001504280068</v>
      </c>
      <c r="AG193" s="7">
        <v>94.657491452888308</v>
      </c>
      <c r="AH193" s="7">
        <v>95.47808371568324</v>
      </c>
      <c r="AI193" s="7">
        <v>96.237037292255692</v>
      </c>
      <c r="AJ193" s="7">
        <v>96.904055174638998</v>
      </c>
      <c r="AK193" s="7">
        <v>97.429017075670203</v>
      </c>
      <c r="AL193" s="7"/>
      <c r="AM193" s="7"/>
      <c r="AN193" s="7"/>
      <c r="AO193" s="7"/>
      <c r="AP193" s="7"/>
    </row>
    <row r="194" spans="1:42" ht="14.45" customHeight="1" x14ac:dyDescent="0.25">
      <c r="A194" s="3" t="s">
        <v>48</v>
      </c>
      <c r="B194" s="3"/>
      <c r="C194" s="3" t="s">
        <v>536</v>
      </c>
      <c r="D194" s="3" t="s">
        <v>182</v>
      </c>
      <c r="E194" s="3" t="s">
        <v>49</v>
      </c>
      <c r="F194" s="3" t="s">
        <v>182</v>
      </c>
      <c r="G194" s="3" t="s">
        <v>149</v>
      </c>
      <c r="H194" s="3" t="s">
        <v>20</v>
      </c>
      <c r="I194" s="9" t="s">
        <v>51</v>
      </c>
      <c r="J194" s="4" t="s">
        <v>318</v>
      </c>
      <c r="K194" s="4"/>
      <c r="L194" s="7">
        <v>117.36348614866081</v>
      </c>
      <c r="M194" s="7">
        <v>116.0738479065247</v>
      </c>
      <c r="N194" s="7">
        <v>118.44752782319408</v>
      </c>
      <c r="O194" s="7">
        <v>120.75105434302596</v>
      </c>
      <c r="P194" s="7">
        <v>121.3332327028906</v>
      </c>
      <c r="Q194" s="7">
        <v>123.81097715880676</v>
      </c>
      <c r="R194" s="7">
        <v>124.56408239930825</v>
      </c>
      <c r="S194" s="7">
        <v>125.97779906278453</v>
      </c>
      <c r="T194" s="7">
        <v>126.93022854321227</v>
      </c>
      <c r="U194" s="7">
        <v>127.52116567398372</v>
      </c>
      <c r="V194" s="7">
        <v>127.9359335697103</v>
      </c>
      <c r="W194" s="7">
        <v>128.21103162716039</v>
      </c>
      <c r="X194" s="7">
        <v>128.27589876740888</v>
      </c>
      <c r="Y194" s="7">
        <v>128.22713201503026</v>
      </c>
      <c r="Z194" s="7">
        <v>128.03023398162625</v>
      </c>
      <c r="AA194" s="7">
        <v>128.13422802564003</v>
      </c>
      <c r="AB194" s="7">
        <v>128.33036573742569</v>
      </c>
      <c r="AC194" s="7">
        <v>128.54016560663965</v>
      </c>
      <c r="AD194" s="7">
        <v>128.77376786890846</v>
      </c>
      <c r="AE194" s="7">
        <v>129.1712071240315</v>
      </c>
      <c r="AF194" s="7">
        <v>129.66580768347342</v>
      </c>
      <c r="AG194" s="7">
        <v>130.32893091081414</v>
      </c>
      <c r="AH194" s="7">
        <v>131.02770922005658</v>
      </c>
      <c r="AI194" s="7">
        <v>131.72260808115038</v>
      </c>
      <c r="AJ194" s="7">
        <v>132.42678215220036</v>
      </c>
      <c r="AK194" s="7">
        <v>133.02172813536063</v>
      </c>
      <c r="AL194" s="7"/>
      <c r="AM194" s="7"/>
      <c r="AN194" s="7"/>
      <c r="AO194" s="7"/>
      <c r="AP194" s="7"/>
    </row>
    <row r="195" spans="1:42" ht="15" customHeight="1" x14ac:dyDescent="0.25">
      <c r="A195" s="3" t="s">
        <v>48</v>
      </c>
      <c r="B195" s="3"/>
      <c r="C195" s="3" t="s">
        <v>536</v>
      </c>
      <c r="D195" s="3" t="s">
        <v>182</v>
      </c>
      <c r="E195" s="3" t="s">
        <v>49</v>
      </c>
      <c r="F195" s="3" t="s">
        <v>182</v>
      </c>
      <c r="G195" s="3" t="s">
        <v>188</v>
      </c>
      <c r="H195" s="3" t="s">
        <v>20</v>
      </c>
      <c r="I195" s="9" t="s">
        <v>51</v>
      </c>
      <c r="J195" s="4" t="s">
        <v>318</v>
      </c>
      <c r="K195" s="4"/>
      <c r="L195" s="7">
        <v>504.37984485161405</v>
      </c>
      <c r="M195" s="7">
        <v>507.25266529984276</v>
      </c>
      <c r="N195" s="7">
        <v>518.09498965184753</v>
      </c>
      <c r="O195" s="7">
        <v>524.30482184385801</v>
      </c>
      <c r="P195" s="7">
        <v>527.67692367735697</v>
      </c>
      <c r="Q195" s="7">
        <v>532.04758329974959</v>
      </c>
      <c r="R195" s="7">
        <v>533.08926067412983</v>
      </c>
      <c r="S195" s="7">
        <v>536.66003234376024</v>
      </c>
      <c r="T195" s="7">
        <v>538.20931539088645</v>
      </c>
      <c r="U195" s="7">
        <v>539.14775172306656</v>
      </c>
      <c r="V195" s="7">
        <v>538.56489534045875</v>
      </c>
      <c r="W195" s="7">
        <v>539.11764268758975</v>
      </c>
      <c r="X195" s="7">
        <v>539.45177918948707</v>
      </c>
      <c r="Y195" s="7">
        <v>540.26644980071706</v>
      </c>
      <c r="Z195" s="7">
        <v>540.24386318574966</v>
      </c>
      <c r="AA195" s="7">
        <v>539.83871319229604</v>
      </c>
      <c r="AB195" s="7">
        <v>540.87024218155545</v>
      </c>
      <c r="AC195" s="7">
        <v>541.75700511784328</v>
      </c>
      <c r="AD195" s="7">
        <v>542.59606507865283</v>
      </c>
      <c r="AE195" s="7">
        <v>544.00339218979047</v>
      </c>
      <c r="AF195" s="7">
        <v>544.91619007635416</v>
      </c>
      <c r="AG195" s="7">
        <v>546.27551866630756</v>
      </c>
      <c r="AH195" s="7">
        <v>547.53123917028563</v>
      </c>
      <c r="AI195" s="7">
        <v>548.64933197969856</v>
      </c>
      <c r="AJ195" s="7">
        <v>550.12770575262391</v>
      </c>
      <c r="AK195" s="7">
        <v>551.01108804246542</v>
      </c>
      <c r="AL195" s="7"/>
      <c r="AM195" s="7"/>
      <c r="AN195" s="7"/>
      <c r="AO195" s="7"/>
      <c r="AP195" s="7"/>
    </row>
    <row r="196" spans="1:42" x14ac:dyDescent="0.25">
      <c r="A196" s="3" t="s">
        <v>48</v>
      </c>
      <c r="B196" s="3"/>
      <c r="C196" s="3" t="s">
        <v>537</v>
      </c>
      <c r="D196" s="3" t="s">
        <v>192</v>
      </c>
      <c r="E196" s="3" t="s">
        <v>49</v>
      </c>
      <c r="F196" s="3" t="s">
        <v>192</v>
      </c>
      <c r="G196" s="3" t="s">
        <v>188</v>
      </c>
      <c r="H196" s="3" t="s">
        <v>20</v>
      </c>
      <c r="I196" s="9" t="s">
        <v>51</v>
      </c>
      <c r="J196" s="4" t="s">
        <v>318</v>
      </c>
      <c r="K196" s="4"/>
      <c r="L196" s="7">
        <v>109.48042817855423</v>
      </c>
      <c r="M196" s="7">
        <v>121.62255218022098</v>
      </c>
      <c r="N196" s="7">
        <v>116.97726137795014</v>
      </c>
      <c r="O196" s="7">
        <v>118.39329572043437</v>
      </c>
      <c r="P196" s="7">
        <v>122.69086216318166</v>
      </c>
      <c r="Q196" s="7">
        <v>126.01634135583171</v>
      </c>
      <c r="R196" s="7">
        <v>127.25997081074364</v>
      </c>
      <c r="S196" s="7">
        <v>124.50925471268307</v>
      </c>
      <c r="T196" s="7">
        <v>124.96744124866042</v>
      </c>
      <c r="U196" s="7">
        <v>126.3372658714808</v>
      </c>
      <c r="V196" s="7">
        <v>129.65895789478657</v>
      </c>
      <c r="W196" s="7">
        <v>130.59184569605728</v>
      </c>
      <c r="X196" s="7">
        <v>132.11502798739676</v>
      </c>
      <c r="Y196" s="7">
        <v>133.149729846892</v>
      </c>
      <c r="Z196" s="7">
        <v>136.33295702591107</v>
      </c>
      <c r="AA196" s="7">
        <v>139.09000341042673</v>
      </c>
      <c r="AB196" s="7">
        <v>139.43451412602948</v>
      </c>
      <c r="AC196" s="7">
        <v>140.32529271027462</v>
      </c>
      <c r="AD196" s="7">
        <v>141.46114060333019</v>
      </c>
      <c r="AE196" s="7">
        <v>141.68404001172189</v>
      </c>
      <c r="AF196" s="7">
        <v>142.28368467163907</v>
      </c>
      <c r="AG196" s="7">
        <v>141.96840406291329</v>
      </c>
      <c r="AH196" s="7">
        <v>141.84115200588923</v>
      </c>
      <c r="AI196" s="7">
        <v>141.9588888831548</v>
      </c>
      <c r="AJ196" s="7">
        <v>141.43655461857523</v>
      </c>
      <c r="AK196" s="7">
        <v>141.99408844611992</v>
      </c>
      <c r="AL196" s="7"/>
      <c r="AM196" s="7"/>
      <c r="AN196" s="7"/>
      <c r="AO196" s="7"/>
      <c r="AP196" s="7"/>
    </row>
    <row r="197" spans="1:42" x14ac:dyDescent="0.25">
      <c r="A197" s="3" t="s">
        <v>48</v>
      </c>
      <c r="B197" s="3"/>
      <c r="C197" s="3" t="s">
        <v>538</v>
      </c>
      <c r="D197" s="3" t="s">
        <v>200</v>
      </c>
      <c r="E197" s="3" t="s">
        <v>49</v>
      </c>
      <c r="F197" s="3" t="s">
        <v>200</v>
      </c>
      <c r="G197" s="3" t="s">
        <v>188</v>
      </c>
      <c r="H197" s="3" t="s">
        <v>20</v>
      </c>
      <c r="I197" s="9" t="s">
        <v>51</v>
      </c>
      <c r="J197" s="4" t="s">
        <v>318</v>
      </c>
      <c r="K197" s="4"/>
      <c r="L197" s="7">
        <v>40.85025445015367</v>
      </c>
      <c r="M197" s="7">
        <v>39.152229776657855</v>
      </c>
      <c r="N197" s="7">
        <v>38.444092255586909</v>
      </c>
      <c r="O197" s="7">
        <v>37.223980298678825</v>
      </c>
      <c r="P197" s="7">
        <v>36.484488945110797</v>
      </c>
      <c r="Q197" s="7">
        <v>35.710513625320402</v>
      </c>
      <c r="R197" s="7">
        <v>35.088437905666062</v>
      </c>
      <c r="S197" s="7">
        <v>34.627903397715251</v>
      </c>
      <c r="T197" s="7">
        <v>34.254223434908887</v>
      </c>
      <c r="U197" s="7">
        <v>33.954214715530199</v>
      </c>
      <c r="V197" s="7">
        <v>33.709861147040002</v>
      </c>
      <c r="W197" s="7">
        <v>33.536611562590195</v>
      </c>
      <c r="X197" s="7">
        <v>33.403075731938387</v>
      </c>
      <c r="Y197" s="7">
        <v>33.284122617668984</v>
      </c>
      <c r="Z197" s="7">
        <v>33.210391888207369</v>
      </c>
      <c r="AA197" s="7">
        <v>33.142407345203033</v>
      </c>
      <c r="AB197" s="7">
        <v>33.063937684422726</v>
      </c>
      <c r="AC197" s="7">
        <v>32.998232566898992</v>
      </c>
      <c r="AD197" s="7">
        <v>32.942900469300504</v>
      </c>
      <c r="AE197" s="7">
        <v>32.891168192751813</v>
      </c>
      <c r="AF197" s="7">
        <v>32.841455489013029</v>
      </c>
      <c r="AG197" s="7">
        <v>32.785408550049191</v>
      </c>
      <c r="AH197" s="7">
        <v>32.737722907851818</v>
      </c>
      <c r="AI197" s="7">
        <v>32.698205075126062</v>
      </c>
      <c r="AJ197" s="7">
        <v>32.663382140461714</v>
      </c>
      <c r="AK197" s="7">
        <v>32.640243898469897</v>
      </c>
      <c r="AL197" s="7"/>
      <c r="AM197" s="7"/>
      <c r="AN197" s="7"/>
      <c r="AO197" s="7"/>
      <c r="AP197" s="7"/>
    </row>
    <row r="198" spans="1:42" x14ac:dyDescent="0.25">
      <c r="A198" s="3" t="s">
        <v>48</v>
      </c>
      <c r="B198" s="3"/>
      <c r="C198" s="3" t="s">
        <v>539</v>
      </c>
      <c r="D198" s="3" t="s">
        <v>202</v>
      </c>
      <c r="E198" s="3" t="s">
        <v>49</v>
      </c>
      <c r="F198" s="3" t="s">
        <v>202</v>
      </c>
      <c r="G198" s="3" t="s">
        <v>188</v>
      </c>
      <c r="H198" s="3" t="s">
        <v>20</v>
      </c>
      <c r="I198" s="9" t="s">
        <v>51</v>
      </c>
      <c r="J198" s="4" t="s">
        <v>318</v>
      </c>
      <c r="K198" s="4"/>
      <c r="L198" s="7">
        <v>4.7797286943784795E-2</v>
      </c>
      <c r="M198" s="7">
        <v>4.832326506085545E-2</v>
      </c>
      <c r="N198" s="7">
        <v>4.8590101633550563E-2</v>
      </c>
      <c r="O198" s="7">
        <v>4.8716109920948478E-2</v>
      </c>
      <c r="P198" s="7">
        <v>4.8835999696334245E-2</v>
      </c>
      <c r="Q198" s="7">
        <v>4.8949017012512239E-2</v>
      </c>
      <c r="R198" s="7">
        <v>4.9079141297950553E-2</v>
      </c>
      <c r="S198" s="7">
        <v>4.9200788981909278E-2</v>
      </c>
      <c r="T198" s="7">
        <v>4.9315772349639797E-2</v>
      </c>
      <c r="U198" s="7">
        <v>4.9426899705176157E-2</v>
      </c>
      <c r="V198" s="7">
        <v>4.9539866623324075E-2</v>
      </c>
      <c r="W198" s="7">
        <v>4.9660557762026346E-2</v>
      </c>
      <c r="X198" s="7">
        <v>4.9786273658323096E-2</v>
      </c>
      <c r="Y198" s="7">
        <v>4.9918371961831839E-2</v>
      </c>
      <c r="Z198" s="7">
        <v>5.0063600473970474E-2</v>
      </c>
      <c r="AA198" s="7">
        <v>5.022092857053885E-2</v>
      </c>
      <c r="AB198" s="7">
        <v>5.0392025986411827E-2</v>
      </c>
      <c r="AC198" s="7">
        <v>5.0576070709756081E-2</v>
      </c>
      <c r="AD198" s="7">
        <v>5.0762691078206523E-2</v>
      </c>
      <c r="AE198" s="7">
        <v>5.0946465189491016E-2</v>
      </c>
      <c r="AF198" s="7">
        <v>5.1120322484801833E-2</v>
      </c>
      <c r="AG198" s="7">
        <v>5.1285269372329724E-2</v>
      </c>
      <c r="AH198" s="7">
        <v>5.1438599849838132E-2</v>
      </c>
      <c r="AI198" s="7">
        <v>5.1587482975126296E-2</v>
      </c>
      <c r="AJ198" s="7">
        <v>5.1730146958434371E-2</v>
      </c>
      <c r="AK198" s="7">
        <v>5.1864371836725938E-2</v>
      </c>
      <c r="AL198" s="7"/>
      <c r="AM198" s="7"/>
      <c r="AN198" s="7"/>
      <c r="AO198" s="7"/>
      <c r="AP198" s="7"/>
    </row>
    <row r="199" spans="1:42" x14ac:dyDescent="0.25">
      <c r="A199" s="3" t="s">
        <v>48</v>
      </c>
      <c r="B199" s="3"/>
      <c r="C199" s="3" t="s">
        <v>540</v>
      </c>
      <c r="D199" s="3" t="s">
        <v>206</v>
      </c>
      <c r="E199" s="3" t="s">
        <v>49</v>
      </c>
      <c r="F199" s="3" t="s">
        <v>206</v>
      </c>
      <c r="G199" s="3" t="s">
        <v>207</v>
      </c>
      <c r="H199" s="3" t="s">
        <v>20</v>
      </c>
      <c r="I199" s="9" t="s">
        <v>51</v>
      </c>
      <c r="J199" s="4"/>
      <c r="K199" s="4"/>
      <c r="L199" s="7">
        <v>17.699999999999996</v>
      </c>
      <c r="M199" s="7">
        <v>17.7</v>
      </c>
      <c r="N199" s="7">
        <v>17.7</v>
      </c>
      <c r="O199" s="7">
        <v>17.700000000000003</v>
      </c>
      <c r="P199" s="7">
        <v>17.7</v>
      </c>
      <c r="Q199" s="7">
        <v>17.7</v>
      </c>
      <c r="R199" s="7">
        <v>17.699999999999996</v>
      </c>
      <c r="S199" s="7">
        <v>17.7</v>
      </c>
      <c r="T199" s="7">
        <v>17.700000000000003</v>
      </c>
      <c r="U199" s="7">
        <v>17.7</v>
      </c>
      <c r="V199" s="7">
        <v>17.700000000000003</v>
      </c>
      <c r="W199" s="7">
        <v>17.699999999999996</v>
      </c>
      <c r="X199" s="7">
        <v>17.7</v>
      </c>
      <c r="Y199" s="7">
        <v>17.7</v>
      </c>
      <c r="Z199" s="7">
        <v>17.7</v>
      </c>
      <c r="AA199" s="7">
        <v>17.700000000000003</v>
      </c>
      <c r="AB199" s="7">
        <v>17.699999999999996</v>
      </c>
      <c r="AC199" s="7">
        <v>17.699999999999996</v>
      </c>
      <c r="AD199" s="7">
        <v>17.7</v>
      </c>
      <c r="AE199" s="7">
        <v>17.7</v>
      </c>
      <c r="AF199" s="7">
        <v>17.700000000000003</v>
      </c>
      <c r="AG199" s="7">
        <v>17.7</v>
      </c>
      <c r="AH199" s="7">
        <v>17.7</v>
      </c>
      <c r="AI199" s="7">
        <v>17.7</v>
      </c>
      <c r="AJ199" s="7">
        <v>17.7</v>
      </c>
      <c r="AK199" s="7">
        <v>17.7</v>
      </c>
      <c r="AL199" s="7"/>
      <c r="AM199" s="7"/>
      <c r="AN199" s="7"/>
      <c r="AO199" s="7"/>
      <c r="AP199" s="7"/>
    </row>
    <row r="200" spans="1:42" x14ac:dyDescent="0.25">
      <c r="A200" s="3" t="s">
        <v>48</v>
      </c>
      <c r="B200" s="3"/>
      <c r="C200" s="3" t="s">
        <v>541</v>
      </c>
      <c r="D200" s="3" t="s">
        <v>209</v>
      </c>
      <c r="E200" s="3" t="s">
        <v>49</v>
      </c>
      <c r="F200" s="3" t="s">
        <v>209</v>
      </c>
      <c r="G200" s="3" t="s">
        <v>207</v>
      </c>
      <c r="H200" s="3" t="s">
        <v>20</v>
      </c>
      <c r="I200" s="9" t="s">
        <v>51</v>
      </c>
      <c r="J200" s="4"/>
      <c r="K200" s="4"/>
      <c r="L200" s="7">
        <v>16.232614378616976</v>
      </c>
      <c r="M200" s="7">
        <v>16.233883951390645</v>
      </c>
      <c r="N200" s="7">
        <v>16.246907275693506</v>
      </c>
      <c r="O200" s="7">
        <v>16.247587029109237</v>
      </c>
      <c r="P200" s="7">
        <v>16.240537510761204</v>
      </c>
      <c r="Q200" s="7">
        <v>16.197406007208052</v>
      </c>
      <c r="R200" s="7">
        <v>16.145051903136817</v>
      </c>
      <c r="S200" s="7">
        <v>16.130479568308193</v>
      </c>
      <c r="T200" s="7">
        <v>16.154513367975632</v>
      </c>
      <c r="U200" s="7">
        <v>16.562817551884411</v>
      </c>
      <c r="V200" s="7"/>
      <c r="W200" s="7"/>
      <c r="X200" s="7"/>
      <c r="Y200" s="7"/>
      <c r="Z200" s="7"/>
      <c r="AA200" s="7"/>
      <c r="AB200" s="7"/>
      <c r="AC200" s="7"/>
      <c r="AD200" s="7"/>
      <c r="AE200" s="7"/>
      <c r="AF200" s="7"/>
      <c r="AG200" s="7"/>
      <c r="AH200" s="7"/>
      <c r="AI200" s="7"/>
      <c r="AJ200" s="7"/>
      <c r="AK200" s="7"/>
      <c r="AL200" s="7"/>
      <c r="AM200" s="7"/>
      <c r="AN200" s="7"/>
      <c r="AO200" s="7"/>
      <c r="AP200" s="7"/>
    </row>
    <row r="201" spans="1:42" ht="15" customHeight="1" x14ac:dyDescent="0.25">
      <c r="A201" s="3" t="s">
        <v>48</v>
      </c>
      <c r="B201" s="3"/>
      <c r="C201" s="3" t="s">
        <v>542</v>
      </c>
      <c r="D201" s="3" t="s">
        <v>212</v>
      </c>
      <c r="E201" s="3" t="s">
        <v>49</v>
      </c>
      <c r="F201" s="3" t="s">
        <v>212</v>
      </c>
      <c r="G201" s="3" t="s">
        <v>29</v>
      </c>
      <c r="H201" s="3" t="s">
        <v>20</v>
      </c>
      <c r="I201" s="9" t="s">
        <v>51</v>
      </c>
      <c r="J201" s="4"/>
      <c r="K201" s="4"/>
      <c r="L201" s="7">
        <v>1889.0856533831372</v>
      </c>
      <c r="M201" s="7">
        <v>1822.5976537789259</v>
      </c>
      <c r="N201" s="7">
        <v>1778.5297351632137</v>
      </c>
      <c r="O201" s="7">
        <v>1684.1830943855705</v>
      </c>
      <c r="P201" s="7">
        <v>1606.7761702695918</v>
      </c>
      <c r="Q201" s="7">
        <v>1538.2594676031156</v>
      </c>
      <c r="R201" s="7">
        <v>1401.3196227338294</v>
      </c>
      <c r="S201" s="7">
        <v>1276.2097747163004</v>
      </c>
      <c r="T201" s="7">
        <v>1145.2782466974516</v>
      </c>
      <c r="U201" s="7">
        <v>1011.6818291872347</v>
      </c>
      <c r="V201" s="7">
        <v>876.48967769439378</v>
      </c>
      <c r="W201" s="7">
        <v>753.06683388076749</v>
      </c>
      <c r="X201" s="7">
        <v>647.24538950734086</v>
      </c>
      <c r="Y201" s="7">
        <v>556.23322430178189</v>
      </c>
      <c r="Z201" s="7">
        <v>476.46624152975784</v>
      </c>
      <c r="AA201" s="7">
        <v>406.40527235696379</v>
      </c>
      <c r="AB201" s="7">
        <v>348.33811370382159</v>
      </c>
      <c r="AC201" s="7">
        <v>298.96433357795092</v>
      </c>
      <c r="AD201" s="7">
        <v>257.4935143700593</v>
      </c>
      <c r="AE201" s="7">
        <v>221.80626919295494</v>
      </c>
      <c r="AF201" s="7">
        <v>190.75389803644904</v>
      </c>
      <c r="AG201" s="7">
        <v>168.47870959691733</v>
      </c>
      <c r="AH201" s="7">
        <v>147.26154429164211</v>
      </c>
      <c r="AI201" s="7">
        <v>130.05002868077298</v>
      </c>
      <c r="AJ201" s="7">
        <v>114.74266479539446</v>
      </c>
      <c r="AK201" s="7">
        <v>101.95414353002748</v>
      </c>
      <c r="AL201" s="7"/>
      <c r="AM201" s="7"/>
      <c r="AN201" s="7"/>
      <c r="AO201" s="7"/>
      <c r="AP201" s="7"/>
    </row>
    <row r="202" spans="1:42" x14ac:dyDescent="0.25">
      <c r="A202" s="3" t="s">
        <v>48</v>
      </c>
      <c r="B202" s="3"/>
      <c r="C202" s="3" t="s">
        <v>542</v>
      </c>
      <c r="D202" s="3" t="s">
        <v>212</v>
      </c>
      <c r="E202" s="3" t="s">
        <v>49</v>
      </c>
      <c r="F202" s="3" t="s">
        <v>212</v>
      </c>
      <c r="G202" s="3" t="s">
        <v>38</v>
      </c>
      <c r="H202" s="3" t="s">
        <v>20</v>
      </c>
      <c r="I202" s="9" t="s">
        <v>51</v>
      </c>
      <c r="J202" s="4"/>
      <c r="K202" s="4"/>
      <c r="L202" s="7">
        <v>524.74601482864921</v>
      </c>
      <c r="M202" s="7">
        <v>506.27712604970162</v>
      </c>
      <c r="N202" s="7">
        <v>494.03603754533714</v>
      </c>
      <c r="O202" s="7">
        <v>467.82863732932515</v>
      </c>
      <c r="P202" s="7">
        <v>446.32671396377549</v>
      </c>
      <c r="Q202" s="7">
        <v>427.29429655642099</v>
      </c>
      <c r="R202" s="7">
        <v>389.25545075939704</v>
      </c>
      <c r="S202" s="7">
        <v>354.50271519897234</v>
      </c>
      <c r="T202" s="7">
        <v>318.13284630484765</v>
      </c>
      <c r="U202" s="7">
        <v>281.02273032978741</v>
      </c>
      <c r="V202" s="7">
        <v>243.46935491510936</v>
      </c>
      <c r="W202" s="7">
        <v>209.18523163354652</v>
      </c>
      <c r="X202" s="7">
        <v>179.79038597426134</v>
      </c>
      <c r="Y202" s="7">
        <v>154.50922897271718</v>
      </c>
      <c r="Z202" s="7">
        <v>132.35173375826605</v>
      </c>
      <c r="AA202" s="7">
        <v>112.89035343248995</v>
      </c>
      <c r="AB202" s="7">
        <v>96.760587139950445</v>
      </c>
      <c r="AC202" s="7">
        <v>83.045648216097476</v>
      </c>
      <c r="AD202" s="7">
        <v>71.525976213905366</v>
      </c>
      <c r="AE202" s="7">
        <v>61.612852553598593</v>
      </c>
      <c r="AF202" s="7">
        <v>52.987193899013619</v>
      </c>
      <c r="AG202" s="7">
        <v>46.799641554699257</v>
      </c>
      <c r="AH202" s="7">
        <v>40.905984525456141</v>
      </c>
      <c r="AI202" s="7">
        <v>36.125007966881384</v>
      </c>
      <c r="AJ202" s="7">
        <v>31.872962443165129</v>
      </c>
      <c r="AK202" s="7">
        <v>28.320595425007632</v>
      </c>
      <c r="AL202" s="7"/>
      <c r="AM202" s="7"/>
      <c r="AN202" s="7"/>
      <c r="AO202" s="7"/>
      <c r="AP202" s="7"/>
    </row>
    <row r="203" spans="1:42" x14ac:dyDescent="0.25">
      <c r="A203" s="3" t="s">
        <v>48</v>
      </c>
      <c r="B203" s="3"/>
      <c r="C203" s="3" t="s">
        <v>543</v>
      </c>
      <c r="D203" s="3" t="s">
        <v>319</v>
      </c>
      <c r="E203" s="3" t="s">
        <v>49</v>
      </c>
      <c r="F203" s="3" t="s">
        <v>319</v>
      </c>
      <c r="G203" s="3" t="s">
        <v>29</v>
      </c>
      <c r="H203" s="3" t="s">
        <v>20</v>
      </c>
      <c r="I203" s="9" t="s">
        <v>51</v>
      </c>
      <c r="J203" s="4"/>
      <c r="K203" s="4"/>
      <c r="L203" s="7">
        <v>130.28453981553454</v>
      </c>
      <c r="M203" s="7">
        <v>128.22995764547832</v>
      </c>
      <c r="N203" s="7">
        <v>125.23239739411868</v>
      </c>
      <c r="O203" s="7">
        <v>123.30205297918697</v>
      </c>
      <c r="P203" s="7">
        <v>119.40791031475281</v>
      </c>
      <c r="Q203" s="7">
        <v>90.563995405693845</v>
      </c>
      <c r="R203" s="7">
        <v>87.56027599257655</v>
      </c>
      <c r="S203" s="7">
        <v>82.556051435172634</v>
      </c>
      <c r="T203" s="7">
        <v>77.800111088715667</v>
      </c>
      <c r="U203" s="7">
        <v>74.290398463629202</v>
      </c>
      <c r="V203" s="7">
        <v>70.084400650247616</v>
      </c>
      <c r="W203" s="7">
        <v>66.077306725738993</v>
      </c>
      <c r="X203" s="7">
        <v>62.070936995558199</v>
      </c>
      <c r="Y203" s="7">
        <v>58.171064116323159</v>
      </c>
      <c r="Z203" s="7">
        <v>55.517270131082689</v>
      </c>
      <c r="AA203" s="7">
        <v>54.266194469076645</v>
      </c>
      <c r="AB203" s="7">
        <v>52.258542693001424</v>
      </c>
      <c r="AC203" s="7">
        <v>50.25039545548848</v>
      </c>
      <c r="AD203" s="7">
        <v>49.310424061300317</v>
      </c>
      <c r="AE203" s="7">
        <v>48.437868638664632</v>
      </c>
      <c r="AF203" s="7">
        <v>48.665939413192689</v>
      </c>
      <c r="AG203" s="7">
        <v>46.654387708545777</v>
      </c>
      <c r="AH203" s="7">
        <v>46.642081758078504</v>
      </c>
      <c r="AI203" s="7">
        <v>45.765320969807632</v>
      </c>
      <c r="AJ203" s="7">
        <v>46.021938677966375</v>
      </c>
      <c r="AK203" s="7">
        <v>45.726456768262167</v>
      </c>
      <c r="AL203" s="7"/>
      <c r="AM203" s="7"/>
      <c r="AN203" s="7"/>
      <c r="AO203" s="7"/>
      <c r="AP203" s="7"/>
    </row>
    <row r="204" spans="1:42" x14ac:dyDescent="0.25">
      <c r="A204" s="3" t="s">
        <v>48</v>
      </c>
      <c r="B204" s="3"/>
      <c r="C204" s="3" t="s">
        <v>543</v>
      </c>
      <c r="D204" s="3" t="s">
        <v>319</v>
      </c>
      <c r="E204" s="3" t="s">
        <v>49</v>
      </c>
      <c r="F204" s="3" t="s">
        <v>319</v>
      </c>
      <c r="G204" s="3" t="s">
        <v>38</v>
      </c>
      <c r="H204" s="3" t="s">
        <v>20</v>
      </c>
      <c r="I204" s="9" t="s">
        <v>51</v>
      </c>
      <c r="J204" s="4"/>
      <c r="K204" s="4"/>
      <c r="L204" s="7">
        <v>36.190149948759597</v>
      </c>
      <c r="M204" s="7">
        <v>35.619432679299535</v>
      </c>
      <c r="N204" s="7">
        <v>34.786777053921853</v>
      </c>
      <c r="O204" s="7">
        <v>34.250570271996381</v>
      </c>
      <c r="P204" s="7">
        <v>33.168863976320225</v>
      </c>
      <c r="Q204" s="7">
        <v>25.156665390470511</v>
      </c>
      <c r="R204" s="7">
        <v>24.322298886826818</v>
      </c>
      <c r="S204" s="7">
        <v>22.932236509770174</v>
      </c>
      <c r="T204" s="7">
        <v>21.611141969087686</v>
      </c>
      <c r="U204" s="7">
        <v>20.636221795452556</v>
      </c>
      <c r="V204" s="7">
        <v>19.467889069513227</v>
      </c>
      <c r="W204" s="7">
        <v>18.354807423816386</v>
      </c>
      <c r="X204" s="7">
        <v>17.241926943210611</v>
      </c>
      <c r="Y204" s="7">
        <v>16.158628921200876</v>
      </c>
      <c r="Z204" s="7">
        <v>15.421463925300747</v>
      </c>
      <c r="AA204" s="7">
        <v>15.073942908076845</v>
      </c>
      <c r="AB204" s="7">
        <v>14.516261859167061</v>
      </c>
      <c r="AC204" s="7">
        <v>13.958443182080133</v>
      </c>
      <c r="AD204" s="7">
        <v>13.697340017027866</v>
      </c>
      <c r="AE204" s="7">
        <v>13.454963510740175</v>
      </c>
      <c r="AF204" s="7">
        <v>13.518316503664636</v>
      </c>
      <c r="AG204" s="7">
        <v>12.959552141262716</v>
      </c>
      <c r="AH204" s="7">
        <v>12.956133821688473</v>
      </c>
      <c r="AI204" s="7">
        <v>12.712589158279897</v>
      </c>
      <c r="AJ204" s="7">
        <v>12.783871854990659</v>
      </c>
      <c r="AK204" s="7">
        <v>12.701793546739491</v>
      </c>
      <c r="AL204" s="7"/>
      <c r="AM204" s="7"/>
      <c r="AN204" s="7"/>
      <c r="AO204" s="7"/>
      <c r="AP204" s="7"/>
    </row>
    <row r="205" spans="1:42" ht="15" customHeight="1" x14ac:dyDescent="0.25">
      <c r="A205" s="3" t="s">
        <v>48</v>
      </c>
      <c r="B205" s="3"/>
      <c r="C205" s="3" t="s">
        <v>544</v>
      </c>
      <c r="D205" s="3" t="s">
        <v>227</v>
      </c>
      <c r="E205" s="3" t="s">
        <v>49</v>
      </c>
      <c r="F205" s="3" t="s">
        <v>227</v>
      </c>
      <c r="G205" s="3" t="s">
        <v>29</v>
      </c>
      <c r="H205" s="3" t="s">
        <v>20</v>
      </c>
      <c r="I205" s="9" t="s">
        <v>51</v>
      </c>
      <c r="J205" s="4"/>
      <c r="K205" s="4"/>
      <c r="L205" s="7">
        <v>54.738430300894215</v>
      </c>
      <c r="M205" s="7">
        <v>63.541807085065692</v>
      </c>
      <c r="N205" s="7">
        <v>48.587111901990603</v>
      </c>
      <c r="O205" s="7">
        <v>75.393777753941805</v>
      </c>
      <c r="P205" s="7">
        <v>64.731274485562224</v>
      </c>
      <c r="Q205" s="7">
        <v>35.289250340295268</v>
      </c>
      <c r="R205" s="7">
        <v>34.988417502847696</v>
      </c>
      <c r="S205" s="7">
        <v>32.776562887408268</v>
      </c>
      <c r="T205" s="7">
        <v>31.566059274668916</v>
      </c>
      <c r="U205" s="7">
        <v>29.352529332580819</v>
      </c>
      <c r="V205" s="7">
        <v>27.132555185962758</v>
      </c>
      <c r="W205" s="7">
        <v>25.92261989760993</v>
      </c>
      <c r="X205" s="7">
        <v>24.740117175516204</v>
      </c>
      <c r="Y205" s="7">
        <v>22.577437224062276</v>
      </c>
      <c r="Z205" s="7">
        <v>21.433608909493582</v>
      </c>
      <c r="AA205" s="7">
        <v>20.318862670017719</v>
      </c>
      <c r="AB205" s="7">
        <v>19.26012123924076</v>
      </c>
      <c r="AC205" s="7">
        <v>19.214204395260218</v>
      </c>
      <c r="AD205" s="7">
        <v>18.177588564758612</v>
      </c>
      <c r="AE205" s="7">
        <v>18.148608899253791</v>
      </c>
      <c r="AF205" s="7">
        <v>18.125966500141633</v>
      </c>
      <c r="AG205" s="7">
        <v>17.108104859230124</v>
      </c>
      <c r="AH205" s="7">
        <v>17.094520768860349</v>
      </c>
      <c r="AI205" s="7">
        <v>17.084269016802093</v>
      </c>
      <c r="AJ205" s="7">
        <v>17.076169358798211</v>
      </c>
      <c r="AK205" s="7">
        <v>17.070136808998718</v>
      </c>
      <c r="AL205" s="7"/>
      <c r="AM205" s="7"/>
      <c r="AN205" s="7"/>
      <c r="AO205" s="7"/>
      <c r="AP205" s="7"/>
    </row>
    <row r="206" spans="1:42" x14ac:dyDescent="0.25">
      <c r="A206" s="3" t="s">
        <v>48</v>
      </c>
      <c r="B206" s="3"/>
      <c r="C206" s="3" t="s">
        <v>544</v>
      </c>
      <c r="D206" s="3" t="s">
        <v>227</v>
      </c>
      <c r="E206" s="3" t="s">
        <v>49</v>
      </c>
      <c r="F206" s="3" t="s">
        <v>227</v>
      </c>
      <c r="G206" s="3" t="s">
        <v>38</v>
      </c>
      <c r="H206" s="3" t="s">
        <v>20</v>
      </c>
      <c r="I206" s="12" t="s">
        <v>51</v>
      </c>
      <c r="J206" s="4"/>
      <c r="K206" s="4"/>
      <c r="L206" s="7">
        <v>15.20511952802617</v>
      </c>
      <c r="M206" s="7">
        <v>17.650501968073804</v>
      </c>
      <c r="N206" s="7">
        <v>13.496419972775167</v>
      </c>
      <c r="O206" s="7">
        <v>20.942716042761614</v>
      </c>
      <c r="P206" s="7">
        <v>17.980909579322841</v>
      </c>
      <c r="Q206" s="7">
        <v>9.8025695389709071</v>
      </c>
      <c r="R206" s="7">
        <v>9.7190048619021372</v>
      </c>
      <c r="S206" s="7">
        <v>9.1046008020578526</v>
      </c>
      <c r="T206" s="7">
        <v>8.768349798519143</v>
      </c>
      <c r="U206" s="7">
        <v>8.1534803701613381</v>
      </c>
      <c r="V206" s="7">
        <v>7.5368208849896545</v>
      </c>
      <c r="W206" s="7">
        <v>7.2007277493360915</v>
      </c>
      <c r="X206" s="7">
        <v>6.8722547709767232</v>
      </c>
      <c r="Y206" s="7">
        <v>6.2715103400172989</v>
      </c>
      <c r="Z206" s="7">
        <v>5.953780252637106</v>
      </c>
      <c r="AA206" s="7">
        <v>5.6441285194493664</v>
      </c>
      <c r="AB206" s="7">
        <v>5.350033677566878</v>
      </c>
      <c r="AC206" s="7">
        <v>5.3372789986833942</v>
      </c>
      <c r="AD206" s="7">
        <v>5.0493301568773923</v>
      </c>
      <c r="AE206" s="7">
        <v>5.0412802497927194</v>
      </c>
      <c r="AF206" s="7">
        <v>5.0349906944837866</v>
      </c>
      <c r="AG206" s="7">
        <v>4.7522513497861452</v>
      </c>
      <c r="AH206" s="7">
        <v>4.7484779913500965</v>
      </c>
      <c r="AI206" s="7">
        <v>4.7456302824450258</v>
      </c>
      <c r="AJ206" s="7">
        <v>4.7433803774439474</v>
      </c>
      <c r="AK206" s="7">
        <v>4.7417046691663103</v>
      </c>
      <c r="AL206" s="7"/>
      <c r="AM206" s="7"/>
      <c r="AN206" s="7"/>
      <c r="AO206" s="7"/>
      <c r="AP206" s="7"/>
    </row>
    <row r="207" spans="1:42" x14ac:dyDescent="0.25">
      <c r="A207" s="3" t="s">
        <v>48</v>
      </c>
      <c r="B207" s="3"/>
      <c r="C207" s="3" t="s">
        <v>545</v>
      </c>
      <c r="D207" s="3" t="s">
        <v>234</v>
      </c>
      <c r="E207" s="3" t="s">
        <v>49</v>
      </c>
      <c r="F207" s="3" t="s">
        <v>234</v>
      </c>
      <c r="G207" s="3" t="s">
        <v>29</v>
      </c>
      <c r="H207" s="3" t="s">
        <v>20</v>
      </c>
      <c r="I207" s="9" t="s">
        <v>51</v>
      </c>
      <c r="J207" s="4"/>
      <c r="K207" s="4"/>
      <c r="L207" s="7">
        <v>0.84651645101577777</v>
      </c>
      <c r="M207" s="7">
        <v>1.1746720083209876</v>
      </c>
      <c r="N207" s="7">
        <v>2.409109010212461</v>
      </c>
      <c r="O207" s="7">
        <v>13.044334376845436</v>
      </c>
      <c r="P207" s="7">
        <v>28.390199738792077</v>
      </c>
      <c r="Q207" s="7">
        <v>53.171461349112313</v>
      </c>
      <c r="R207" s="7">
        <v>76.611386249626023</v>
      </c>
      <c r="S207" s="7">
        <v>94.867755431605516</v>
      </c>
      <c r="T207" s="7">
        <v>110.75469306215479</v>
      </c>
      <c r="U207" s="7">
        <v>123.78842780436445</v>
      </c>
      <c r="V207" s="7">
        <v>132.40983534527575</v>
      </c>
      <c r="W207" s="7">
        <v>136.87560272791589</v>
      </c>
      <c r="X207" s="7">
        <v>138.79433279704352</v>
      </c>
      <c r="Y207" s="7">
        <v>138.55566022596724</v>
      </c>
      <c r="Z207" s="7">
        <v>139.75241523742338</v>
      </c>
      <c r="AA207" s="7">
        <v>141.80682004147425</v>
      </c>
      <c r="AB207" s="7">
        <v>142.66424838025708</v>
      </c>
      <c r="AC207" s="7">
        <v>144.30509078454122</v>
      </c>
      <c r="AD207" s="7">
        <v>146.46594189214915</v>
      </c>
      <c r="AE207" s="7">
        <v>147.90714046227245</v>
      </c>
      <c r="AF207" s="7">
        <v>149.03520020899467</v>
      </c>
      <c r="AG207" s="7">
        <v>150.05688621763105</v>
      </c>
      <c r="AH207" s="7">
        <v>150.50467831364631</v>
      </c>
      <c r="AI207" s="7">
        <v>150.53648281153599</v>
      </c>
      <c r="AJ207" s="7">
        <v>150.17648086010922</v>
      </c>
      <c r="AK207" s="7">
        <v>150.22561094502262</v>
      </c>
      <c r="AL207" s="7"/>
      <c r="AM207" s="7"/>
      <c r="AN207" s="7"/>
      <c r="AO207" s="7"/>
      <c r="AP207" s="7"/>
    </row>
    <row r="208" spans="1:42" x14ac:dyDescent="0.25">
      <c r="A208" s="3" t="s">
        <v>48</v>
      </c>
      <c r="B208" s="3"/>
      <c r="C208" s="3" t="s">
        <v>545</v>
      </c>
      <c r="D208" s="3" t="s">
        <v>234</v>
      </c>
      <c r="E208" s="3" t="s">
        <v>49</v>
      </c>
      <c r="F208" s="3" t="s">
        <v>234</v>
      </c>
      <c r="G208" s="3" t="s">
        <v>38</v>
      </c>
      <c r="H208" s="3" t="s">
        <v>20</v>
      </c>
      <c r="I208" s="9" t="s">
        <v>51</v>
      </c>
      <c r="J208" s="4"/>
      <c r="K208" s="4"/>
      <c r="L208" s="7">
        <v>0.23514345861549382</v>
      </c>
      <c r="M208" s="7">
        <v>0.32629778008916321</v>
      </c>
      <c r="N208" s="7">
        <v>0.66919694728123913</v>
      </c>
      <c r="O208" s="7">
        <v>3.6234262157903987</v>
      </c>
      <c r="P208" s="7">
        <v>7.8861665941089099</v>
      </c>
      <c r="Q208" s="7">
        <v>14.769850374753419</v>
      </c>
      <c r="R208" s="7">
        <v>21.280940624896118</v>
      </c>
      <c r="S208" s="7">
        <v>26.352154286557088</v>
      </c>
      <c r="T208" s="7">
        <v>30.765192517265216</v>
      </c>
      <c r="U208" s="7">
        <v>34.385674390101236</v>
      </c>
      <c r="V208" s="7">
        <v>36.780509818132153</v>
      </c>
      <c r="W208" s="7">
        <v>38.021000757754415</v>
      </c>
      <c r="X208" s="7">
        <v>38.553981332512087</v>
      </c>
      <c r="Y208" s="7">
        <v>38.487683396102014</v>
      </c>
      <c r="Z208" s="7">
        <v>38.820115343728716</v>
      </c>
      <c r="AA208" s="7">
        <v>39.390783344853958</v>
      </c>
      <c r="AB208" s="7">
        <v>39.628957883404745</v>
      </c>
      <c r="AC208" s="7">
        <v>40.084747440150338</v>
      </c>
      <c r="AD208" s="7">
        <v>40.684983858930316</v>
      </c>
      <c r="AE208" s="7">
        <v>41.085316795075677</v>
      </c>
      <c r="AF208" s="7">
        <v>41.398666724720741</v>
      </c>
      <c r="AG208" s="7">
        <v>41.682468393786401</v>
      </c>
      <c r="AH208" s="7">
        <v>41.806855087123971</v>
      </c>
      <c r="AI208" s="7">
        <v>41.815689669871105</v>
      </c>
      <c r="AJ208" s="7">
        <v>41.715689127808119</v>
      </c>
      <c r="AK208" s="7">
        <v>41.729336373617393</v>
      </c>
      <c r="AL208" s="7"/>
      <c r="AM208" s="7"/>
      <c r="AN208" s="7"/>
      <c r="AO208" s="7"/>
      <c r="AP208" s="7"/>
    </row>
    <row r="209" spans="1:42" x14ac:dyDescent="0.25">
      <c r="A209" s="3" t="s">
        <v>48</v>
      </c>
      <c r="B209" s="3"/>
      <c r="C209" s="3" t="s">
        <v>546</v>
      </c>
      <c r="D209" s="3" t="s">
        <v>244</v>
      </c>
      <c r="E209" s="3" t="s">
        <v>49</v>
      </c>
      <c r="F209" s="3" t="s">
        <v>244</v>
      </c>
      <c r="G209" s="3" t="s">
        <v>29</v>
      </c>
      <c r="H209" s="3" t="s">
        <v>20</v>
      </c>
      <c r="I209" s="9" t="s">
        <v>51</v>
      </c>
      <c r="J209" s="4"/>
      <c r="K209" s="4"/>
      <c r="L209" s="7">
        <v>75.33081034065971</v>
      </c>
      <c r="M209" s="7">
        <v>95.873405830670606</v>
      </c>
      <c r="N209" s="7">
        <v>115.47393602838405</v>
      </c>
      <c r="O209" s="7">
        <v>137.63007184829283</v>
      </c>
      <c r="P209" s="7">
        <v>163.7845329323637</v>
      </c>
      <c r="Q209" s="7">
        <v>200.62542533360133</v>
      </c>
      <c r="R209" s="7">
        <v>240.71130430796026</v>
      </c>
      <c r="S209" s="7">
        <v>282.05936550624472</v>
      </c>
      <c r="T209" s="7">
        <v>325.80807151237781</v>
      </c>
      <c r="U209" s="7">
        <v>372.436297276255</v>
      </c>
      <c r="V209" s="7">
        <v>423.07952401140329</v>
      </c>
      <c r="W209" s="7">
        <v>471.43816449277386</v>
      </c>
      <c r="X209" s="7">
        <v>514.13963190587185</v>
      </c>
      <c r="Y209" s="7">
        <v>552.25395815875459</v>
      </c>
      <c r="Z209" s="7">
        <v>584.18734000927338</v>
      </c>
      <c r="AA209" s="7">
        <v>610.565404631918</v>
      </c>
      <c r="AB209" s="7">
        <v>633.33181532795129</v>
      </c>
      <c r="AC209" s="7">
        <v>651.42546859079891</v>
      </c>
      <c r="AD209" s="7">
        <v>665.99016952957629</v>
      </c>
      <c r="AE209" s="7">
        <v>678.4123140922427</v>
      </c>
      <c r="AF209" s="7">
        <v>688.47825870038616</v>
      </c>
      <c r="AG209" s="7">
        <v>696.56657920040254</v>
      </c>
      <c r="AH209" s="7">
        <v>703.23384832673332</v>
      </c>
      <c r="AI209" s="7">
        <v>709.14219666861845</v>
      </c>
      <c r="AJ209" s="7">
        <v>713.78050825911021</v>
      </c>
      <c r="AK209" s="7">
        <v>717.94706038890126</v>
      </c>
      <c r="AL209" s="7"/>
      <c r="AM209" s="7"/>
      <c r="AN209" s="7"/>
      <c r="AO209" s="7"/>
      <c r="AP209" s="7"/>
    </row>
    <row r="210" spans="1:42" x14ac:dyDescent="0.25">
      <c r="A210" s="3" t="s">
        <v>48</v>
      </c>
      <c r="B210" s="3"/>
      <c r="C210" s="3" t="s">
        <v>546</v>
      </c>
      <c r="D210" s="3" t="s">
        <v>244</v>
      </c>
      <c r="E210" s="3" t="s">
        <v>49</v>
      </c>
      <c r="F210" s="3" t="s">
        <v>244</v>
      </c>
      <c r="G210" s="3" t="s">
        <v>38</v>
      </c>
      <c r="H210" s="3" t="s">
        <v>20</v>
      </c>
      <c r="I210" s="9" t="s">
        <v>51</v>
      </c>
      <c r="J210" s="4"/>
      <c r="K210" s="4"/>
      <c r="L210" s="7">
        <v>20.925225094627695</v>
      </c>
      <c r="M210" s="7">
        <v>26.631501619630722</v>
      </c>
      <c r="N210" s="7">
        <v>32.076093341217792</v>
      </c>
      <c r="O210" s="7">
        <v>38.230575513414671</v>
      </c>
      <c r="P210" s="7">
        <v>45.495703592323252</v>
      </c>
      <c r="Q210" s="7">
        <v>55.729284814889255</v>
      </c>
      <c r="R210" s="7">
        <v>66.86425119665563</v>
      </c>
      <c r="S210" s="7">
        <v>78.349823751734647</v>
      </c>
      <c r="T210" s="7">
        <v>90.502242086771616</v>
      </c>
      <c r="U210" s="7">
        <v>103.45452702118195</v>
      </c>
      <c r="V210" s="7">
        <v>117.52209000316758</v>
      </c>
      <c r="W210" s="7">
        <v>130.95504569243718</v>
      </c>
      <c r="X210" s="7">
        <v>142.81656441829773</v>
      </c>
      <c r="Y210" s="7">
        <v>153.40387726632071</v>
      </c>
      <c r="Z210" s="7">
        <v>162.27426111368706</v>
      </c>
      <c r="AA210" s="7">
        <v>169.6015012866439</v>
      </c>
      <c r="AB210" s="7">
        <v>175.92550425776423</v>
      </c>
      <c r="AC210" s="7">
        <v>180.95151905299969</v>
      </c>
      <c r="AD210" s="7">
        <v>184.9972693137712</v>
      </c>
      <c r="AE210" s="7">
        <v>188.44786502562297</v>
      </c>
      <c r="AF210" s="7">
        <v>191.24396075010728</v>
      </c>
      <c r="AG210" s="7">
        <v>193.49071644455626</v>
      </c>
      <c r="AH210" s="7">
        <v>195.34273564631479</v>
      </c>
      <c r="AI210" s="7">
        <v>196.98394351906069</v>
      </c>
      <c r="AJ210" s="7">
        <v>198.2723634053084</v>
      </c>
      <c r="AK210" s="7">
        <v>199.42973899691702</v>
      </c>
      <c r="AL210" s="7"/>
      <c r="AM210" s="7"/>
      <c r="AN210" s="7"/>
      <c r="AO210" s="7"/>
      <c r="AP210" s="7"/>
    </row>
    <row r="211" spans="1:42" x14ac:dyDescent="0.25">
      <c r="A211" s="3" t="s">
        <v>48</v>
      </c>
      <c r="B211" s="3"/>
      <c r="C211" s="3" t="e">
        <v>#N/A</v>
      </c>
      <c r="D211" s="3" t="e">
        <v>#N/A</v>
      </c>
      <c r="E211" s="3" t="s">
        <v>49</v>
      </c>
      <c r="F211" s="3" t="s">
        <v>321</v>
      </c>
      <c r="G211" s="10" t="s">
        <v>149</v>
      </c>
      <c r="H211" s="10" t="s">
        <v>20</v>
      </c>
      <c r="I211" s="4" t="s">
        <v>51</v>
      </c>
      <c r="J211" s="4" t="s">
        <v>318</v>
      </c>
      <c r="K211" s="4"/>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13"/>
      <c r="AO211" s="13"/>
      <c r="AP211" s="13"/>
    </row>
    <row r="212" spans="1:42" s="6" customFormat="1" x14ac:dyDescent="0.25">
      <c r="A212" s="3" t="s">
        <v>52</v>
      </c>
      <c r="B212" s="3"/>
      <c r="C212" s="3" t="s">
        <v>547</v>
      </c>
      <c r="D212" s="3" t="s">
        <v>548</v>
      </c>
      <c r="E212" s="3" t="s">
        <v>53</v>
      </c>
      <c r="F212" s="3" t="s">
        <v>54</v>
      </c>
      <c r="G212" s="3" t="s">
        <v>55</v>
      </c>
      <c r="H212" s="3" t="s">
        <v>20</v>
      </c>
      <c r="I212" s="9" t="s">
        <v>56</v>
      </c>
      <c r="J212" s="4"/>
      <c r="K212" s="4"/>
      <c r="L212" s="7">
        <v>3523.7893350044096</v>
      </c>
      <c r="M212" s="7">
        <v>3506.2345432063657</v>
      </c>
      <c r="N212" s="7">
        <v>3488.6797514083219</v>
      </c>
      <c r="O212" s="7">
        <v>3471.124959610278</v>
      </c>
      <c r="P212" s="7">
        <v>3453.5701678122341</v>
      </c>
      <c r="Q212" s="7">
        <v>3436.0153760141898</v>
      </c>
      <c r="R212" s="7">
        <v>3415.7577783821357</v>
      </c>
      <c r="S212" s="7">
        <v>3395.5001807500817</v>
      </c>
      <c r="T212" s="7">
        <v>3375.2425831180276</v>
      </c>
      <c r="U212" s="7">
        <v>3354.9849854859735</v>
      </c>
      <c r="V212" s="7">
        <v>3334.7273878539199</v>
      </c>
      <c r="W212" s="7">
        <v>3334.11555223291</v>
      </c>
      <c r="X212" s="7">
        <v>3333.5037166119</v>
      </c>
      <c r="Y212" s="7">
        <v>3332.8918809908901</v>
      </c>
      <c r="Z212" s="7">
        <v>3332.2800453698801</v>
      </c>
      <c r="AA212" s="7">
        <v>3331.6682097488701</v>
      </c>
      <c r="AB212" s="7">
        <v>3331.5283737471323</v>
      </c>
      <c r="AC212" s="7">
        <v>3331.3885377453944</v>
      </c>
      <c r="AD212" s="7">
        <v>3331.2487017436565</v>
      </c>
      <c r="AE212" s="7">
        <v>3331.1088657419186</v>
      </c>
      <c r="AF212" s="7">
        <v>3330.9690297401798</v>
      </c>
      <c r="AG212" s="7">
        <v>3330.86343336456</v>
      </c>
      <c r="AH212" s="7">
        <v>3330.7578369889402</v>
      </c>
      <c r="AI212" s="7">
        <v>3330.6522406133204</v>
      </c>
      <c r="AJ212" s="7">
        <v>3330.5466442377005</v>
      </c>
      <c r="AK212" s="7">
        <v>3330.4410478620798</v>
      </c>
      <c r="AL212" s="7"/>
      <c r="AM212" s="7"/>
      <c r="AN212" s="7"/>
      <c r="AO212" s="7"/>
      <c r="AP212" s="7"/>
    </row>
    <row r="213" spans="1:42" s="6" customFormat="1" x14ac:dyDescent="0.25">
      <c r="A213" s="3" t="s">
        <v>52</v>
      </c>
      <c r="B213" s="3"/>
      <c r="C213" s="3" t="s">
        <v>549</v>
      </c>
      <c r="D213" s="3" t="s">
        <v>550</v>
      </c>
      <c r="E213" s="3" t="s">
        <v>53</v>
      </c>
      <c r="F213" s="3" t="s">
        <v>87</v>
      </c>
      <c r="G213" s="3" t="s">
        <v>55</v>
      </c>
      <c r="H213" s="3" t="s">
        <v>20</v>
      </c>
      <c r="I213" s="9" t="s">
        <v>56</v>
      </c>
      <c r="J213" s="4"/>
      <c r="K213" s="4"/>
      <c r="L213" s="7">
        <v>6911.4502587841689</v>
      </c>
      <c r="M213" s="7">
        <v>6844.7432787637199</v>
      </c>
      <c r="N213" s="7">
        <v>6778.0362987432709</v>
      </c>
      <c r="O213" s="7">
        <v>6711.3293187228219</v>
      </c>
      <c r="P213" s="7">
        <v>6644.6223387023729</v>
      </c>
      <c r="Q213" s="7">
        <v>6577.9153586819248</v>
      </c>
      <c r="R213" s="7">
        <v>6490.0135403585145</v>
      </c>
      <c r="S213" s="7">
        <v>6402.1117220351043</v>
      </c>
      <c r="T213" s="7">
        <v>6314.2099037116941</v>
      </c>
      <c r="U213" s="7">
        <v>6226.3080853882839</v>
      </c>
      <c r="V213" s="7">
        <v>6138.4062670648755</v>
      </c>
      <c r="W213" s="7">
        <v>6133.468900751297</v>
      </c>
      <c r="X213" s="7">
        <v>6128.5315344377186</v>
      </c>
      <c r="Y213" s="7">
        <v>6123.5941681241402</v>
      </c>
      <c r="Z213" s="7">
        <v>6118.6568018105618</v>
      </c>
      <c r="AA213" s="7">
        <v>6113.7194354969852</v>
      </c>
      <c r="AB213" s="7">
        <v>6112.7782658496544</v>
      </c>
      <c r="AC213" s="7">
        <v>6111.8370962023237</v>
      </c>
      <c r="AD213" s="7">
        <v>6110.8959265549929</v>
      </c>
      <c r="AE213" s="7">
        <v>6109.9547569076622</v>
      </c>
      <c r="AF213" s="7">
        <v>6109.0135872603296</v>
      </c>
      <c r="AG213" s="7">
        <v>6108.3078558482857</v>
      </c>
      <c r="AH213" s="7">
        <v>6107.6021244362419</v>
      </c>
      <c r="AI213" s="7">
        <v>6106.896393024198</v>
      </c>
      <c r="AJ213" s="7">
        <v>6106.1906616121541</v>
      </c>
      <c r="AK213" s="7">
        <v>6105.4849302001094</v>
      </c>
      <c r="AL213" s="7"/>
      <c r="AM213" s="7"/>
      <c r="AN213" s="7"/>
      <c r="AO213" s="7"/>
      <c r="AP213" s="7"/>
    </row>
    <row r="214" spans="1:42" s="6" customFormat="1" x14ac:dyDescent="0.25">
      <c r="A214" s="3" t="s">
        <v>52</v>
      </c>
      <c r="B214" s="3"/>
      <c r="C214" s="3" t="s">
        <v>551</v>
      </c>
      <c r="D214" s="3" t="s">
        <v>552</v>
      </c>
      <c r="E214" s="3" t="s">
        <v>53</v>
      </c>
      <c r="F214" s="3" t="s">
        <v>100</v>
      </c>
      <c r="G214" s="3" t="s">
        <v>55</v>
      </c>
      <c r="H214" s="3" t="s">
        <v>20</v>
      </c>
      <c r="I214" s="9" t="s">
        <v>56</v>
      </c>
      <c r="J214" s="4"/>
      <c r="K214" s="4"/>
      <c r="L214" s="7">
        <v>17423.955986960565</v>
      </c>
      <c r="M214" s="7">
        <v>17274.283618223293</v>
      </c>
      <c r="N214" s="7">
        <v>17124.611249486021</v>
      </c>
      <c r="O214" s="7">
        <v>16974.938880748748</v>
      </c>
      <c r="P214" s="7">
        <v>16825.266512011476</v>
      </c>
      <c r="Q214" s="7">
        <v>16675.594143274204</v>
      </c>
      <c r="R214" s="7">
        <v>16510.538667050339</v>
      </c>
      <c r="S214" s="7">
        <v>16345.483190826475</v>
      </c>
      <c r="T214" s="7">
        <v>16180.427714602611</v>
      </c>
      <c r="U214" s="7">
        <v>16015.372238378746</v>
      </c>
      <c r="V214" s="7">
        <v>15850.316762154886</v>
      </c>
      <c r="W214" s="7">
        <v>15850.615835798148</v>
      </c>
      <c r="X214" s="7">
        <v>15850.91490944141</v>
      </c>
      <c r="Y214" s="7">
        <v>15851.213983084672</v>
      </c>
      <c r="Z214" s="7">
        <v>15851.513056727934</v>
      </c>
      <c r="AA214" s="7">
        <v>15851.812130371198</v>
      </c>
      <c r="AB214" s="7">
        <v>15851.044917179428</v>
      </c>
      <c r="AC214" s="7">
        <v>15850.277703987658</v>
      </c>
      <c r="AD214" s="7">
        <v>15849.510490795888</v>
      </c>
      <c r="AE214" s="7">
        <v>15848.743277604119</v>
      </c>
      <c r="AF214" s="7">
        <v>15847.976064412347</v>
      </c>
      <c r="AG214" s="7">
        <v>15847.20675238597</v>
      </c>
      <c r="AH214" s="7">
        <v>15846.437440359592</v>
      </c>
      <c r="AI214" s="7">
        <v>15845.668128333215</v>
      </c>
      <c r="AJ214" s="7">
        <v>15844.898816306837</v>
      </c>
      <c r="AK214" s="7">
        <v>15844.12950428046</v>
      </c>
      <c r="AL214" s="7"/>
      <c r="AM214" s="7"/>
      <c r="AN214" s="7"/>
      <c r="AO214" s="7"/>
      <c r="AP214" s="7"/>
    </row>
    <row r="215" spans="1:42" s="6" customFormat="1" x14ac:dyDescent="0.25">
      <c r="A215" s="3" t="s">
        <v>52</v>
      </c>
      <c r="B215" s="3"/>
      <c r="C215" s="3" t="s">
        <v>553</v>
      </c>
      <c r="D215" s="3" t="s">
        <v>554</v>
      </c>
      <c r="E215" s="3" t="s">
        <v>53</v>
      </c>
      <c r="F215" s="3" t="s">
        <v>121</v>
      </c>
      <c r="G215" s="3" t="s">
        <v>55</v>
      </c>
      <c r="H215" s="3" t="s">
        <v>20</v>
      </c>
      <c r="I215" s="9" t="s">
        <v>56</v>
      </c>
      <c r="J215" s="4"/>
      <c r="K215" s="4"/>
      <c r="L215" s="7">
        <v>164686.16038850395</v>
      </c>
      <c r="M215" s="7">
        <v>165263.62344497532</v>
      </c>
      <c r="N215" s="7">
        <v>165841.0865014467</v>
      </c>
      <c r="O215" s="7">
        <v>166418.54955791807</v>
      </c>
      <c r="P215" s="7">
        <v>166996.01261438944</v>
      </c>
      <c r="Q215" s="7">
        <v>167573.47567086088</v>
      </c>
      <c r="R215" s="7">
        <v>167849.62894383215</v>
      </c>
      <c r="S215" s="7">
        <v>168125.78221680343</v>
      </c>
      <c r="T215" s="7">
        <v>168401.93548977471</v>
      </c>
      <c r="U215" s="7">
        <v>168678.08876274599</v>
      </c>
      <c r="V215" s="7">
        <v>168954.24203571724</v>
      </c>
      <c r="W215" s="7">
        <v>169596.521371485</v>
      </c>
      <c r="X215" s="7">
        <v>170238.80070725275</v>
      </c>
      <c r="Y215" s="7">
        <v>170881.08004302051</v>
      </c>
      <c r="Z215" s="7">
        <v>171523.35937878827</v>
      </c>
      <c r="AA215" s="7">
        <v>172165.63871455609</v>
      </c>
      <c r="AB215" s="7">
        <v>172833.5600091668</v>
      </c>
      <c r="AC215" s="7">
        <v>173501.48130377752</v>
      </c>
      <c r="AD215" s="7">
        <v>174169.40259838823</v>
      </c>
      <c r="AE215" s="7">
        <v>174837.32389299895</v>
      </c>
      <c r="AF215" s="7">
        <v>175505.24518760969</v>
      </c>
      <c r="AG215" s="7">
        <v>176207.48485123183</v>
      </c>
      <c r="AH215" s="7">
        <v>176909.72451485397</v>
      </c>
      <c r="AI215" s="7">
        <v>177611.9641784761</v>
      </c>
      <c r="AJ215" s="7">
        <v>178314.20384209824</v>
      </c>
      <c r="AK215" s="7">
        <v>179016.44350572032</v>
      </c>
      <c r="AL215" s="7"/>
      <c r="AM215" s="7"/>
      <c r="AN215" s="7"/>
      <c r="AO215" s="7"/>
      <c r="AP215" s="7"/>
    </row>
    <row r="216" spans="1:42" s="6" customFormat="1" x14ac:dyDescent="0.25">
      <c r="A216" s="3" t="s">
        <v>52</v>
      </c>
      <c r="B216" s="3"/>
      <c r="C216" s="3" t="s">
        <v>555</v>
      </c>
      <c r="D216" s="3" t="s">
        <v>556</v>
      </c>
      <c r="E216" s="3" t="s">
        <v>53</v>
      </c>
      <c r="F216" s="3" t="s">
        <v>134</v>
      </c>
      <c r="G216" s="3" t="s">
        <v>55</v>
      </c>
      <c r="H216" s="3" t="s">
        <v>20</v>
      </c>
      <c r="I216" s="11" t="s">
        <v>11</v>
      </c>
      <c r="J216" s="4"/>
      <c r="K216" s="4"/>
      <c r="L216" s="7">
        <v>1337.963</v>
      </c>
      <c r="M216" s="7">
        <v>1337.963</v>
      </c>
      <c r="N216" s="7">
        <v>1337.963</v>
      </c>
      <c r="O216" s="7">
        <v>1337.963</v>
      </c>
      <c r="P216" s="7">
        <v>1337.963</v>
      </c>
      <c r="Q216" s="7">
        <v>1337.963</v>
      </c>
      <c r="R216" s="7">
        <v>1337.963</v>
      </c>
      <c r="S216" s="7">
        <v>1337.963</v>
      </c>
      <c r="T216" s="7">
        <v>1337.963</v>
      </c>
      <c r="U216" s="7">
        <v>1337.963</v>
      </c>
      <c r="V216" s="7">
        <v>1337.963</v>
      </c>
      <c r="W216" s="7">
        <v>1337.963</v>
      </c>
      <c r="X216" s="7">
        <v>1337.963</v>
      </c>
      <c r="Y216" s="7">
        <v>1337.963</v>
      </c>
      <c r="Z216" s="7">
        <v>1337.963</v>
      </c>
      <c r="AA216" s="7">
        <v>1337.963</v>
      </c>
      <c r="AB216" s="7">
        <v>1337.963</v>
      </c>
      <c r="AC216" s="7">
        <v>1337.963</v>
      </c>
      <c r="AD216" s="7">
        <v>1337.963</v>
      </c>
      <c r="AE216" s="7">
        <v>1337.963</v>
      </c>
      <c r="AF216" s="7">
        <v>1337.963</v>
      </c>
      <c r="AG216" s="7">
        <v>1337.963</v>
      </c>
      <c r="AH216" s="7">
        <v>1337.963</v>
      </c>
      <c r="AI216" s="7">
        <v>1337.963</v>
      </c>
      <c r="AJ216" s="7">
        <v>1337.963</v>
      </c>
      <c r="AK216" s="7">
        <v>1337.963</v>
      </c>
      <c r="AL216" s="7"/>
      <c r="AM216" s="7"/>
      <c r="AN216" s="7"/>
      <c r="AO216" s="7"/>
      <c r="AP216" s="7"/>
    </row>
    <row r="217" spans="1:42" s="6" customFormat="1" x14ac:dyDescent="0.25">
      <c r="A217" s="3" t="s">
        <v>52</v>
      </c>
      <c r="B217" s="3"/>
      <c r="C217" s="3" t="s">
        <v>557</v>
      </c>
      <c r="D217" s="3" t="s">
        <v>558</v>
      </c>
      <c r="E217" s="3" t="s">
        <v>53</v>
      </c>
      <c r="F217" s="3" t="s">
        <v>150</v>
      </c>
      <c r="G217" s="3" t="s">
        <v>55</v>
      </c>
      <c r="H217" s="3" t="s">
        <v>20</v>
      </c>
      <c r="I217" s="9" t="s">
        <v>56</v>
      </c>
      <c r="J217" s="4"/>
      <c r="K217" s="4"/>
      <c r="L217" s="7">
        <v>1809.990256977469</v>
      </c>
      <c r="M217" s="7">
        <v>1813.3345004787218</v>
      </c>
      <c r="N217" s="7">
        <v>1816.6787439799746</v>
      </c>
      <c r="O217" s="7">
        <v>1820.0229874812273</v>
      </c>
      <c r="P217" s="7">
        <v>1823.3672309824801</v>
      </c>
      <c r="Q217" s="7">
        <v>1826.7114744837329</v>
      </c>
      <c r="R217" s="7">
        <v>1826.3299733244764</v>
      </c>
      <c r="S217" s="7">
        <v>1825.94847216522</v>
      </c>
      <c r="T217" s="7">
        <v>1825.5669710059635</v>
      </c>
      <c r="U217" s="7">
        <v>1825.1854698467071</v>
      </c>
      <c r="V217" s="7">
        <v>1824.8039686874511</v>
      </c>
      <c r="W217" s="7">
        <v>1823.97964596516</v>
      </c>
      <c r="X217" s="7">
        <v>1823.1553232428689</v>
      </c>
      <c r="Y217" s="7">
        <v>1822.3310005205778</v>
      </c>
      <c r="Z217" s="7">
        <v>1821.5066777982868</v>
      </c>
      <c r="AA217" s="7">
        <v>1820.6823550759959</v>
      </c>
      <c r="AB217" s="7">
        <v>1820.5444016705089</v>
      </c>
      <c r="AC217" s="7">
        <v>1820.4064482650219</v>
      </c>
      <c r="AD217" s="7">
        <v>1820.2684948595349</v>
      </c>
      <c r="AE217" s="7">
        <v>1820.1305414540479</v>
      </c>
      <c r="AF217" s="7">
        <v>1819.9925880485609</v>
      </c>
      <c r="AG217" s="7">
        <v>1819.8914436990581</v>
      </c>
      <c r="AH217" s="7">
        <v>1819.7902993495552</v>
      </c>
      <c r="AI217" s="7">
        <v>1819.6891550000523</v>
      </c>
      <c r="AJ217" s="7">
        <v>1819.5880106505494</v>
      </c>
      <c r="AK217" s="7">
        <v>1819.486866301047</v>
      </c>
      <c r="AL217" s="7"/>
      <c r="AM217" s="7"/>
      <c r="AN217" s="7"/>
      <c r="AO217" s="7"/>
      <c r="AP217" s="7"/>
    </row>
    <row r="218" spans="1:42" ht="15.6" customHeight="1" x14ac:dyDescent="0.25">
      <c r="A218" s="3" t="s">
        <v>52</v>
      </c>
      <c r="B218" s="3"/>
      <c r="C218" s="3" t="s">
        <v>559</v>
      </c>
      <c r="D218" s="3" t="s">
        <v>560</v>
      </c>
      <c r="E218" s="3" t="s">
        <v>53</v>
      </c>
      <c r="F218" s="3" t="s">
        <v>161</v>
      </c>
      <c r="G218" s="3" t="s">
        <v>55</v>
      </c>
      <c r="H218" s="3" t="s">
        <v>20</v>
      </c>
      <c r="I218" s="9" t="s">
        <v>56</v>
      </c>
      <c r="J218" s="4"/>
      <c r="K218" s="4"/>
      <c r="L218" s="7">
        <v>162.08503919238998</v>
      </c>
      <c r="M218" s="7">
        <v>162.94860089259959</v>
      </c>
      <c r="N218" s="7">
        <v>163.81216259280919</v>
      </c>
      <c r="O218" s="7">
        <v>164.67572429301879</v>
      </c>
      <c r="P218" s="7">
        <v>165.53928599322839</v>
      </c>
      <c r="Q218" s="7">
        <v>166.40284769343799</v>
      </c>
      <c r="R218" s="7">
        <v>166.7557045680812</v>
      </c>
      <c r="S218" s="7">
        <v>167.10856144272441</v>
      </c>
      <c r="T218" s="7">
        <v>167.46141831736762</v>
      </c>
      <c r="U218" s="7">
        <v>167.81427519201083</v>
      </c>
      <c r="V218" s="7">
        <v>168.16713206665401</v>
      </c>
      <c r="W218" s="7">
        <v>168.0732565704308</v>
      </c>
      <c r="X218" s="7">
        <v>167.97938107420759</v>
      </c>
      <c r="Y218" s="7">
        <v>167.88550557798439</v>
      </c>
      <c r="Z218" s="7">
        <v>167.79163008176118</v>
      </c>
      <c r="AA218" s="7">
        <v>167.69775458553801</v>
      </c>
      <c r="AB218" s="7">
        <v>167.68722829199882</v>
      </c>
      <c r="AC218" s="7">
        <v>167.67670199845963</v>
      </c>
      <c r="AD218" s="7">
        <v>167.66617570492045</v>
      </c>
      <c r="AE218" s="7">
        <v>167.65564941138126</v>
      </c>
      <c r="AF218" s="7">
        <v>167.64512311784202</v>
      </c>
      <c r="AG218" s="7">
        <v>167.63830512151802</v>
      </c>
      <c r="AH218" s="7">
        <v>167.63148712519401</v>
      </c>
      <c r="AI218" s="7">
        <v>167.62466912887001</v>
      </c>
      <c r="AJ218" s="7">
        <v>167.61785113254601</v>
      </c>
      <c r="AK218" s="7">
        <v>167.61103313622198</v>
      </c>
      <c r="AL218" s="7"/>
      <c r="AM218" s="7"/>
      <c r="AN218" s="7"/>
      <c r="AO218" s="7"/>
      <c r="AP218" s="7"/>
    </row>
    <row r="219" spans="1:42" ht="18" customHeight="1" x14ac:dyDescent="0.25">
      <c r="A219" s="3" t="s">
        <v>52</v>
      </c>
      <c r="B219" s="3"/>
      <c r="C219" s="3" t="s">
        <v>561</v>
      </c>
      <c r="D219" s="3" t="s">
        <v>170</v>
      </c>
      <c r="E219" s="3" t="s">
        <v>53</v>
      </c>
      <c r="F219" s="3" t="s">
        <v>170</v>
      </c>
      <c r="G219" s="3" t="s">
        <v>171</v>
      </c>
      <c r="H219" s="3" t="s">
        <v>20</v>
      </c>
      <c r="I219" s="9" t="s">
        <v>56</v>
      </c>
      <c r="J219" s="4"/>
      <c r="K219" s="4"/>
      <c r="L219" s="7">
        <v>1037.17166666666</v>
      </c>
      <c r="M219" s="7">
        <v>1034.843333333328</v>
      </c>
      <c r="N219" s="7">
        <v>1032.514999999996</v>
      </c>
      <c r="O219" s="7">
        <v>1030.186666666664</v>
      </c>
      <c r="P219" s="7">
        <v>1027.858333333332</v>
      </c>
      <c r="Q219" s="7">
        <v>1025.53</v>
      </c>
      <c r="R219" s="7">
        <v>1020.544</v>
      </c>
      <c r="S219" s="7">
        <v>1015.558</v>
      </c>
      <c r="T219" s="7">
        <v>1010.572</v>
      </c>
      <c r="U219" s="7">
        <v>1005.586</v>
      </c>
      <c r="V219" s="7">
        <v>1000.5999999999999</v>
      </c>
      <c r="W219" s="7">
        <v>1000.523999999998</v>
      </c>
      <c r="X219" s="7">
        <v>1000.447999999996</v>
      </c>
      <c r="Y219" s="7">
        <v>1000.371999999994</v>
      </c>
      <c r="Z219" s="7">
        <v>1000.2959999999921</v>
      </c>
      <c r="AA219" s="7">
        <v>1000.2199999999899</v>
      </c>
      <c r="AB219" s="7">
        <v>999.14999999999213</v>
      </c>
      <c r="AC219" s="7">
        <v>998.07999999999436</v>
      </c>
      <c r="AD219" s="7">
        <v>997.00999999999658</v>
      </c>
      <c r="AE219" s="7">
        <v>995.9399999999988</v>
      </c>
      <c r="AF219" s="7">
        <v>994.87000000000103</v>
      </c>
      <c r="AG219" s="7">
        <v>993.82000000000085</v>
      </c>
      <c r="AH219" s="7">
        <v>992.77000000000066</v>
      </c>
      <c r="AI219" s="7">
        <v>991.72000000000048</v>
      </c>
      <c r="AJ219" s="7">
        <v>990.6700000000003</v>
      </c>
      <c r="AK219" s="7">
        <v>989.62</v>
      </c>
      <c r="AL219" s="7"/>
      <c r="AM219" s="7"/>
      <c r="AN219" s="7"/>
      <c r="AO219" s="7"/>
      <c r="AP219" s="7"/>
    </row>
    <row r="220" spans="1:42" ht="14.45" customHeight="1" x14ac:dyDescent="0.25">
      <c r="A220" s="3" t="s">
        <v>52</v>
      </c>
      <c r="B220" s="3"/>
      <c r="C220" s="3" t="s">
        <v>562</v>
      </c>
      <c r="D220" s="3" t="s">
        <v>183</v>
      </c>
      <c r="E220" s="3" t="s">
        <v>53</v>
      </c>
      <c r="F220" s="3" t="s">
        <v>183</v>
      </c>
      <c r="G220" s="3" t="s">
        <v>171</v>
      </c>
      <c r="H220" s="3" t="s">
        <v>20</v>
      </c>
      <c r="I220" s="11" t="s">
        <v>184</v>
      </c>
      <c r="J220" s="4"/>
      <c r="K220" s="4"/>
      <c r="L220" s="7">
        <v>913.622377548126</v>
      </c>
      <c r="M220" s="7">
        <v>911.49959089294077</v>
      </c>
      <c r="N220" s="7">
        <v>909.37680423775555</v>
      </c>
      <c r="O220" s="7">
        <v>907.25401758257033</v>
      </c>
      <c r="P220" s="7">
        <v>905.1312309273851</v>
      </c>
      <c r="Q220" s="7">
        <v>903.00844427219999</v>
      </c>
      <c r="R220" s="7">
        <v>898.77499404741002</v>
      </c>
      <c r="S220" s="7">
        <v>894.54154382262004</v>
      </c>
      <c r="T220" s="7">
        <v>890.30809359783007</v>
      </c>
      <c r="U220" s="7">
        <v>886.07464337304009</v>
      </c>
      <c r="V220" s="7">
        <v>881.84119314825</v>
      </c>
      <c r="W220" s="7">
        <v>882.06719379295043</v>
      </c>
      <c r="X220" s="7">
        <v>882.29319443765087</v>
      </c>
      <c r="Y220" s="7">
        <v>882.5191950823513</v>
      </c>
      <c r="Z220" s="7">
        <v>882.74519572705174</v>
      </c>
      <c r="AA220" s="7">
        <v>882.97119637175194</v>
      </c>
      <c r="AB220" s="7">
        <v>883.38411863955116</v>
      </c>
      <c r="AC220" s="7">
        <v>883.79704090735038</v>
      </c>
      <c r="AD220" s="7">
        <v>884.2099631751496</v>
      </c>
      <c r="AE220" s="7">
        <v>884.62288544294881</v>
      </c>
      <c r="AF220" s="7">
        <v>885.03580771074803</v>
      </c>
      <c r="AG220" s="7">
        <v>885.48387759865045</v>
      </c>
      <c r="AH220" s="7">
        <v>885.93194748655287</v>
      </c>
      <c r="AI220" s="7">
        <v>886.38001737445529</v>
      </c>
      <c r="AJ220" s="7">
        <v>886.82808726235771</v>
      </c>
      <c r="AK220" s="7">
        <v>887.27615715026002</v>
      </c>
      <c r="AL220" s="7"/>
      <c r="AM220" s="7"/>
      <c r="AN220" s="7"/>
      <c r="AO220" s="7"/>
      <c r="AP220" s="7"/>
    </row>
    <row r="221" spans="1:42" x14ac:dyDescent="0.25">
      <c r="A221" s="3" t="s">
        <v>52</v>
      </c>
      <c r="B221" s="3"/>
      <c r="C221" s="3" t="s">
        <v>563</v>
      </c>
      <c r="D221" s="3" t="s">
        <v>193</v>
      </c>
      <c r="E221" s="3" t="s">
        <v>53</v>
      </c>
      <c r="F221" s="3" t="s">
        <v>193</v>
      </c>
      <c r="G221" s="3" t="s">
        <v>171</v>
      </c>
      <c r="H221" s="3" t="s">
        <v>20</v>
      </c>
      <c r="I221" s="11" t="s">
        <v>184</v>
      </c>
      <c r="J221" s="4"/>
      <c r="K221" s="4"/>
      <c r="L221" s="7">
        <v>127.8262526170837</v>
      </c>
      <c r="M221" s="7">
        <v>127.68042280129306</v>
      </c>
      <c r="N221" s="7">
        <v>127.53459298550243</v>
      </c>
      <c r="O221" s="7">
        <v>127.38876316971179</v>
      </c>
      <c r="P221" s="7">
        <v>127.24293335392116</v>
      </c>
      <c r="Q221" s="7">
        <v>127.0971035381305</v>
      </c>
      <c r="R221" s="7">
        <v>126.61707652636393</v>
      </c>
      <c r="S221" s="7">
        <v>126.13704951459736</v>
      </c>
      <c r="T221" s="7">
        <v>125.6570225028308</v>
      </c>
      <c r="U221" s="7">
        <v>125.17699549106423</v>
      </c>
      <c r="V221" s="7">
        <v>124.69696847929769</v>
      </c>
      <c r="W221" s="7">
        <v>124.60960817524854</v>
      </c>
      <c r="X221" s="7">
        <v>124.52224787119938</v>
      </c>
      <c r="Y221" s="7">
        <v>124.43488756715023</v>
      </c>
      <c r="Z221" s="7">
        <v>124.34752726310107</v>
      </c>
      <c r="AA221" s="7">
        <v>124.2601669590519</v>
      </c>
      <c r="AB221" s="7">
        <v>124.2592532706836</v>
      </c>
      <c r="AC221" s="7">
        <v>124.2583395823153</v>
      </c>
      <c r="AD221" s="7">
        <v>124.257425893947</v>
      </c>
      <c r="AE221" s="7">
        <v>124.2565122055787</v>
      </c>
      <c r="AF221" s="7">
        <v>124.2555985172104</v>
      </c>
      <c r="AG221" s="7">
        <v>124.25913855545514</v>
      </c>
      <c r="AH221" s="7">
        <v>124.26267859369987</v>
      </c>
      <c r="AI221" s="7">
        <v>124.26621863194461</v>
      </c>
      <c r="AJ221" s="7">
        <v>124.26975867018935</v>
      </c>
      <c r="AK221" s="7">
        <v>124.2732987084341</v>
      </c>
      <c r="AL221" s="7"/>
      <c r="AM221" s="7"/>
      <c r="AN221" s="7"/>
      <c r="AO221" s="7"/>
      <c r="AP221" s="7"/>
    </row>
    <row r="222" spans="1:42" x14ac:dyDescent="0.25">
      <c r="A222" s="3" t="s">
        <v>52</v>
      </c>
      <c r="B222" s="3"/>
      <c r="C222" s="3" t="s">
        <v>564</v>
      </c>
      <c r="D222" s="3" t="s">
        <v>201</v>
      </c>
      <c r="E222" s="3" t="s">
        <v>53</v>
      </c>
      <c r="F222" s="3" t="s">
        <v>201</v>
      </c>
      <c r="G222" s="3" t="s">
        <v>171</v>
      </c>
      <c r="H222" s="3" t="s">
        <v>20</v>
      </c>
      <c r="I222" s="9" t="s">
        <v>56</v>
      </c>
      <c r="J222" s="4"/>
      <c r="K222" s="4"/>
      <c r="L222" s="7">
        <v>231.464879820574</v>
      </c>
      <c r="M222" s="7">
        <v>208.90702155141719</v>
      </c>
      <c r="N222" s="7">
        <v>186.34916328226038</v>
      </c>
      <c r="O222" s="7">
        <v>163.79130501310357</v>
      </c>
      <c r="P222" s="7">
        <v>141.23344674394676</v>
      </c>
      <c r="Q222" s="7">
        <v>118.67558847479</v>
      </c>
      <c r="R222" s="7">
        <v>107.1098290952319</v>
      </c>
      <c r="S222" s="7">
        <v>95.5440697156738</v>
      </c>
      <c r="T222" s="7">
        <v>83.978310336115698</v>
      </c>
      <c r="U222" s="7">
        <v>72.412550956557595</v>
      </c>
      <c r="V222" s="7">
        <v>60.8467915769995</v>
      </c>
      <c r="W222" s="7">
        <v>60.8467915769995</v>
      </c>
      <c r="X222" s="7">
        <v>60.8467915769995</v>
      </c>
      <c r="Y222" s="7">
        <v>60.8467915769995</v>
      </c>
      <c r="Z222" s="7">
        <v>60.8467915769995</v>
      </c>
      <c r="AA222" s="7">
        <v>60.8467915769995</v>
      </c>
      <c r="AB222" s="7">
        <v>60.8467915769995</v>
      </c>
      <c r="AC222" s="7">
        <v>60.8467915769995</v>
      </c>
      <c r="AD222" s="7">
        <v>60.8467915769995</v>
      </c>
      <c r="AE222" s="7">
        <v>60.8467915769995</v>
      </c>
      <c r="AF222" s="7">
        <v>60.8467915769995</v>
      </c>
      <c r="AG222" s="7">
        <v>60.8467915769995</v>
      </c>
      <c r="AH222" s="7">
        <v>60.8467915769995</v>
      </c>
      <c r="AI222" s="7">
        <v>60.8467915769995</v>
      </c>
      <c r="AJ222" s="7">
        <v>60.8467915769995</v>
      </c>
      <c r="AK222" s="7">
        <v>60.8467915769995</v>
      </c>
      <c r="AL222" s="7"/>
      <c r="AM222" s="7"/>
      <c r="AN222" s="7"/>
      <c r="AO222" s="7"/>
      <c r="AP222" s="7"/>
    </row>
    <row r="223" spans="1:42" x14ac:dyDescent="0.25">
      <c r="A223" s="3" t="s">
        <v>52</v>
      </c>
      <c r="B223" s="3"/>
      <c r="C223" s="3" t="s">
        <v>565</v>
      </c>
      <c r="D223" s="3" t="s">
        <v>208</v>
      </c>
      <c r="E223" s="3" t="s">
        <v>53</v>
      </c>
      <c r="F223" s="3" t="s">
        <v>208</v>
      </c>
      <c r="G223" s="3" t="s">
        <v>171</v>
      </c>
      <c r="H223" s="3" t="s">
        <v>20</v>
      </c>
      <c r="I223" s="9" t="s">
        <v>56</v>
      </c>
      <c r="J223" s="4"/>
      <c r="K223" s="4"/>
      <c r="L223" s="7">
        <v>867.624211453979</v>
      </c>
      <c r="M223" s="7">
        <v>865.32410978047903</v>
      </c>
      <c r="N223" s="7">
        <v>863.02400810697907</v>
      </c>
      <c r="O223" s="7">
        <v>860.7239064334791</v>
      </c>
      <c r="P223" s="7">
        <v>858.42380475997913</v>
      </c>
      <c r="Q223" s="7">
        <v>856.12370308647905</v>
      </c>
      <c r="R223" s="7">
        <v>857.76356721486604</v>
      </c>
      <c r="S223" s="7">
        <v>859.40343134325303</v>
      </c>
      <c r="T223" s="7">
        <v>861.04329547164002</v>
      </c>
      <c r="U223" s="7">
        <v>862.68315960002701</v>
      </c>
      <c r="V223" s="7">
        <v>864.323023728414</v>
      </c>
      <c r="W223" s="7">
        <v>864.27481369503482</v>
      </c>
      <c r="X223" s="7">
        <v>864.22660366165564</v>
      </c>
      <c r="Y223" s="7">
        <v>864.17839362827647</v>
      </c>
      <c r="Z223" s="7">
        <v>864.13018359489729</v>
      </c>
      <c r="AA223" s="7">
        <v>864.081973561518</v>
      </c>
      <c r="AB223" s="7">
        <v>863.43718126590136</v>
      </c>
      <c r="AC223" s="7">
        <v>862.79238897028472</v>
      </c>
      <c r="AD223" s="7">
        <v>862.14759667466808</v>
      </c>
      <c r="AE223" s="7">
        <v>861.50280437905144</v>
      </c>
      <c r="AF223" s="7">
        <v>860.85801208343503</v>
      </c>
      <c r="AG223" s="7">
        <v>860.27218295412445</v>
      </c>
      <c r="AH223" s="7">
        <v>859.68635382481386</v>
      </c>
      <c r="AI223" s="7">
        <v>859.10052469550328</v>
      </c>
      <c r="AJ223" s="7">
        <v>858.5146955661927</v>
      </c>
      <c r="AK223" s="7">
        <v>857.928866436882</v>
      </c>
      <c r="AL223" s="7"/>
      <c r="AM223" s="7"/>
      <c r="AN223" s="7"/>
      <c r="AO223" s="7"/>
      <c r="AP223" s="7"/>
    </row>
    <row r="224" spans="1:42" x14ac:dyDescent="0.25">
      <c r="A224" s="3" t="s">
        <v>52</v>
      </c>
      <c r="B224" s="3"/>
      <c r="C224" s="3" t="s">
        <v>566</v>
      </c>
      <c r="D224" s="3" t="s">
        <v>213</v>
      </c>
      <c r="E224" s="3" t="s">
        <v>53</v>
      </c>
      <c r="F224" s="3" t="s">
        <v>213</v>
      </c>
      <c r="G224" s="3" t="s">
        <v>214</v>
      </c>
      <c r="H224" s="3" t="s">
        <v>20</v>
      </c>
      <c r="I224" s="9" t="s">
        <v>215</v>
      </c>
      <c r="J224" s="4"/>
      <c r="K224" s="4"/>
      <c r="L224" s="7">
        <v>2009.7033584067613</v>
      </c>
      <c r="M224" s="7">
        <v>1967.5833012751148</v>
      </c>
      <c r="N224" s="7">
        <v>1926.0755755673013</v>
      </c>
      <c r="O224" s="7">
        <v>1872.3452893241051</v>
      </c>
      <c r="P224" s="7">
        <v>1790.4443284035731</v>
      </c>
      <c r="Q224" s="7">
        <v>1712.6317087923724</v>
      </c>
      <c r="R224" s="7">
        <v>1649.4132554441835</v>
      </c>
      <c r="S224" s="7">
        <v>1591.2938921346965</v>
      </c>
      <c r="T224" s="7">
        <v>1539.3345412816959</v>
      </c>
      <c r="U224" s="7">
        <v>1489.0568011814241</v>
      </c>
      <c r="V224" s="7">
        <v>1444.0564649631808</v>
      </c>
      <c r="W224" s="7">
        <v>1415.3388145777492</v>
      </c>
      <c r="X224" s="7">
        <v>1391.660175618008</v>
      </c>
      <c r="Y224" s="7">
        <v>1367.4074666334132</v>
      </c>
      <c r="Z224" s="7">
        <v>1342.8815204568189</v>
      </c>
      <c r="AA224" s="7">
        <v>1320.2943740443343</v>
      </c>
      <c r="AB224" s="7">
        <v>1299.1345912512709</v>
      </c>
      <c r="AC224" s="7">
        <v>1282.0293323823857</v>
      </c>
      <c r="AD224" s="7">
        <v>1264.8688938836463</v>
      </c>
      <c r="AE224" s="7">
        <v>1246.2787985333746</v>
      </c>
      <c r="AF224" s="7">
        <v>1231.3932289381269</v>
      </c>
      <c r="AG224" s="7">
        <v>1202.2840220745165</v>
      </c>
      <c r="AH224" s="7">
        <v>1174.2825895276733</v>
      </c>
      <c r="AI224" s="7">
        <v>1143.9981934796376</v>
      </c>
      <c r="AJ224" s="7">
        <v>1113.2112975244988</v>
      </c>
      <c r="AK224" s="7">
        <v>1080.3738244146061</v>
      </c>
      <c r="AL224" s="7"/>
      <c r="AM224" s="7"/>
      <c r="AN224" s="7"/>
      <c r="AO224" s="7"/>
      <c r="AP224" s="7"/>
    </row>
    <row r="225" spans="1:42" x14ac:dyDescent="0.25">
      <c r="A225" s="3" t="s">
        <v>52</v>
      </c>
      <c r="B225" s="3"/>
      <c r="C225" s="3" t="s">
        <v>567</v>
      </c>
      <c r="D225" s="3" t="s">
        <v>221</v>
      </c>
      <c r="E225" s="3" t="s">
        <v>53</v>
      </c>
      <c r="F225" s="3" t="s">
        <v>221</v>
      </c>
      <c r="G225" s="3" t="s">
        <v>214</v>
      </c>
      <c r="H225" s="3" t="s">
        <v>20</v>
      </c>
      <c r="I225" s="9" t="s">
        <v>215</v>
      </c>
      <c r="J225" s="4"/>
      <c r="K225" s="4"/>
      <c r="L225" s="7">
        <v>5781.5969193934789</v>
      </c>
      <c r="M225" s="7">
        <v>5529.4900420946979</v>
      </c>
      <c r="N225" s="7">
        <v>5452.8475443305742</v>
      </c>
      <c r="O225" s="7">
        <v>5449.9156094078653</v>
      </c>
      <c r="P225" s="7">
        <v>5309.7847130119208</v>
      </c>
      <c r="Q225" s="7">
        <v>5266.2624375912028</v>
      </c>
      <c r="R225" s="7">
        <v>5311.8869924116079</v>
      </c>
      <c r="S225" s="7">
        <v>5206.2334687926486</v>
      </c>
      <c r="T225" s="7">
        <v>5109.4588187933005</v>
      </c>
      <c r="U225" s="7">
        <v>5003.6876046837251</v>
      </c>
      <c r="V225" s="7">
        <v>4895.8831055815481</v>
      </c>
      <c r="W225" s="7">
        <v>4783.8850315277678</v>
      </c>
      <c r="X225" s="7">
        <v>4658.7993138051097</v>
      </c>
      <c r="Y225" s="7">
        <v>4539.2512049746447</v>
      </c>
      <c r="Z225" s="7">
        <v>4419.0410346544049</v>
      </c>
      <c r="AA225" s="7">
        <v>4283.955372447258</v>
      </c>
      <c r="AB225" s="7">
        <v>4167.2908472336558</v>
      </c>
      <c r="AC225" s="7">
        <v>4047.1784738068081</v>
      </c>
      <c r="AD225" s="7">
        <v>3915.6641749468781</v>
      </c>
      <c r="AE225" s="7">
        <v>3782.4612986304278</v>
      </c>
      <c r="AF225" s="7">
        <v>3650.3018137289937</v>
      </c>
      <c r="AG225" s="7">
        <v>3533.5577346034388</v>
      </c>
      <c r="AH225" s="7">
        <v>3407.0192157218485</v>
      </c>
      <c r="AI225" s="7">
        <v>3294.9978324564859</v>
      </c>
      <c r="AJ225" s="7">
        <v>3155.3669741482081</v>
      </c>
      <c r="AK225" s="7">
        <v>3025.5156014354184</v>
      </c>
      <c r="AL225" s="7"/>
      <c r="AM225" s="7"/>
      <c r="AN225" s="7"/>
      <c r="AO225" s="7"/>
      <c r="AP225" s="7"/>
    </row>
    <row r="226" spans="1:42" x14ac:dyDescent="0.25">
      <c r="A226" s="3" t="s">
        <v>52</v>
      </c>
      <c r="B226" s="3"/>
      <c r="C226" s="3" t="s">
        <v>568</v>
      </c>
      <c r="D226" s="3" t="s">
        <v>228</v>
      </c>
      <c r="E226" s="3" t="s">
        <v>53</v>
      </c>
      <c r="F226" s="3" t="s">
        <v>228</v>
      </c>
      <c r="G226" s="3" t="s">
        <v>29</v>
      </c>
      <c r="H226" s="3" t="s">
        <v>20</v>
      </c>
      <c r="I226" s="9" t="s">
        <v>215</v>
      </c>
      <c r="J226" s="4"/>
      <c r="K226" s="4" t="s">
        <v>229</v>
      </c>
      <c r="L226" s="7">
        <v>138.38032080994242</v>
      </c>
      <c r="M226" s="7">
        <v>135.94393571618946</v>
      </c>
      <c r="N226" s="7">
        <v>133.51052951949066</v>
      </c>
      <c r="O226" s="7">
        <v>131.00071775772238</v>
      </c>
      <c r="P226" s="7">
        <v>128.31605638388305</v>
      </c>
      <c r="Q226" s="7">
        <v>125.65571910621989</v>
      </c>
      <c r="R226" s="7">
        <v>124.04964683110921</v>
      </c>
      <c r="S226" s="7">
        <v>122.47538583141855</v>
      </c>
      <c r="T226" s="7">
        <v>120.9394889003199</v>
      </c>
      <c r="U226" s="7">
        <v>119.41428245221267</v>
      </c>
      <c r="V226" s="7">
        <v>117.92192193912615</v>
      </c>
      <c r="W226" s="7">
        <v>116.79279030070131</v>
      </c>
      <c r="X226" s="7">
        <v>115.69478306036373</v>
      </c>
      <c r="Y226" s="7">
        <v>114.59322996897042</v>
      </c>
      <c r="Z226" s="7">
        <v>113.48998917687206</v>
      </c>
      <c r="AA226" s="7">
        <v>112.39872374473451</v>
      </c>
      <c r="AB226" s="7">
        <v>111.65846445468839</v>
      </c>
      <c r="AC226" s="7">
        <v>110.94324869124094</v>
      </c>
      <c r="AD226" s="7">
        <v>110.22769210047223</v>
      </c>
      <c r="AE226" s="7">
        <v>109.5033049663258</v>
      </c>
      <c r="AF226" s="7">
        <v>108.80179952951718</v>
      </c>
      <c r="AG226" s="7">
        <v>108.19565010841058</v>
      </c>
      <c r="AH226" s="7">
        <v>107.59634306290374</v>
      </c>
      <c r="AI226" s="7">
        <v>106.98293486563773</v>
      </c>
      <c r="AJ226" s="7">
        <v>106.36642288355638</v>
      </c>
      <c r="AK226" s="7">
        <v>105.73724512752023</v>
      </c>
      <c r="AL226" s="7"/>
      <c r="AM226" s="7"/>
      <c r="AN226" s="7"/>
      <c r="AO226" s="7"/>
      <c r="AP226" s="7"/>
    </row>
    <row r="227" spans="1:42" x14ac:dyDescent="0.25">
      <c r="A227" s="3" t="s">
        <v>52</v>
      </c>
      <c r="B227" s="3"/>
      <c r="C227" s="3" t="s">
        <v>569</v>
      </c>
      <c r="D227" s="3" t="s">
        <v>235</v>
      </c>
      <c r="E227" s="3" t="s">
        <v>53</v>
      </c>
      <c r="F227" s="3" t="s">
        <v>235</v>
      </c>
      <c r="G227" s="3" t="s">
        <v>25</v>
      </c>
      <c r="H227" s="3" t="s">
        <v>20</v>
      </c>
      <c r="I227" s="9" t="s">
        <v>215</v>
      </c>
      <c r="J227" s="4"/>
      <c r="K227" s="4" t="s">
        <v>229</v>
      </c>
      <c r="L227" s="14">
        <v>74.874709428239044</v>
      </c>
      <c r="M227" s="7">
        <v>73.357209249346383</v>
      </c>
      <c r="N227" s="7">
        <v>73.591417588518297</v>
      </c>
      <c r="O227" s="7">
        <v>74.50627047260167</v>
      </c>
      <c r="P227" s="7">
        <v>73.667694023488181</v>
      </c>
      <c r="Q227" s="7">
        <v>73.946987345803024</v>
      </c>
      <c r="R227" s="7">
        <v>74.660731259687381</v>
      </c>
      <c r="S227" s="7">
        <v>73.777645381894288</v>
      </c>
      <c r="T227" s="7">
        <v>73.02737555835273</v>
      </c>
      <c r="U227" s="7">
        <v>72.161740033860383</v>
      </c>
      <c r="V227" s="7">
        <v>71.291509205963663</v>
      </c>
      <c r="W227" s="7">
        <v>70.297330822551245</v>
      </c>
      <c r="X227" s="7">
        <v>69.184068188782646</v>
      </c>
      <c r="Y227" s="7">
        <v>68.105282208154279</v>
      </c>
      <c r="Z227" s="7">
        <v>66.977551548834114</v>
      </c>
      <c r="AA227" s="7">
        <v>65.648398094694301</v>
      </c>
      <c r="AB227" s="7">
        <v>64.279971772771503</v>
      </c>
      <c r="AC227" s="7">
        <v>62.977171172114723</v>
      </c>
      <c r="AD227" s="7">
        <v>61.458662089466209</v>
      </c>
      <c r="AE227" s="7">
        <v>59.876685612313274</v>
      </c>
      <c r="AF227" s="7">
        <v>58.300110614497399</v>
      </c>
      <c r="AG227" s="7">
        <v>56.417352392397667</v>
      </c>
      <c r="AH227" s="7">
        <v>54.552528286412475</v>
      </c>
      <c r="AI227" s="7">
        <v>52.799962438667777</v>
      </c>
      <c r="AJ227" s="7">
        <v>50.608731870305427</v>
      </c>
      <c r="AK227" s="7">
        <v>48.381657728598739</v>
      </c>
      <c r="AL227" s="7"/>
      <c r="AM227" s="7"/>
      <c r="AN227" s="7"/>
      <c r="AO227" s="7"/>
      <c r="AP227" s="7"/>
    </row>
  </sheetData>
  <sheetProtection autoFilter="0"/>
  <autoFilter ref="A1:AP227" xr:uid="{00000000-0001-0000-0000-000000000000}"/>
  <sortState ref="A2:XFB228">
    <sortCondition ref="A2:A228"/>
    <sortCondition ref="B2:B228"/>
    <sortCondition ref="H2:H228"/>
  </sortState>
  <phoneticPr fontId="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2EBA8AEE9E60244A93262BF664FECBF" ma:contentTypeVersion="0" ma:contentTypeDescription="Ein neues Dokument erstellen." ma:contentTypeScope="" ma:versionID="594756061f29edebf935f32c66abb668">
  <xsd:schema xmlns:xsd="http://www.w3.org/2001/XMLSchema" xmlns:xs="http://www.w3.org/2001/XMLSchema" xmlns:p="http://schemas.microsoft.com/office/2006/metadata/properties" targetNamespace="http://schemas.microsoft.com/office/2006/metadata/properties" ma:root="true" ma:fieldsID="b686dcd11d120f5ddbaa988a62e2b00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490815-9C33-4F08-B4F6-671EDACEAE96}">
  <ds:schemaRefs>
    <ds:schemaRef ds:uri="http://schemas.microsoft.com/sharepoint/v3/contenttype/forms"/>
  </ds:schemaRefs>
</ds:datastoreItem>
</file>

<file path=customXml/itemProps2.xml><?xml version="1.0" encoding="utf-8"?>
<ds:datastoreItem xmlns:ds="http://schemas.openxmlformats.org/officeDocument/2006/customXml" ds:itemID="{78D076BD-EFBD-4284-B093-EDADCA3C558A}">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ADC1B8E-8F7C-4C37-BAD1-4D1D854EC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Deckblatt Datentabelle 25</vt:lpstr>
      <vt:lpstr>Datentabelle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Förster</dc:creator>
  <cp:keywords/>
  <dc:description/>
  <cp:lastModifiedBy>op de Hipt, Kirsten</cp:lastModifiedBy>
  <cp:revision/>
  <dcterms:created xsi:type="dcterms:W3CDTF">2025-01-09T07:16:56Z</dcterms:created>
  <dcterms:modified xsi:type="dcterms:W3CDTF">2025-03-13T14:45:00Z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0x010100D2EBA8AEE9E60244A93262BF664FECBF</vt:lpwstr>
  </property>
</Properties>
</file>